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4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5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6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7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3.xml" ContentType="application/vnd.openxmlformats-officedocument.drawing+xml"/>
  <Override PartName="/xl/charts/chart1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22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3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4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5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6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7.xml" ContentType="application/vnd.openxmlformats-officedocument.drawingml.chart+xml"/>
  <Override PartName="/xl/drawings/drawing4.xml" ContentType="application/vnd.openxmlformats-officedocument.drawing+xml"/>
  <Override PartName="/xl/charts/chart28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31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32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33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34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5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6.xml" ContentType="application/vnd.openxmlformats-officedocument.drawingml.chart+xml"/>
  <Override PartName="/xl/drawings/drawing5.xml" ContentType="application/vnd.openxmlformats-officedocument.drawing+xml"/>
  <Override PartName="/xl/charts/chart37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40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41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42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43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44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6.xml" ContentType="application/vnd.openxmlformats-officedocument.drawing+xml"/>
  <Override PartName="/xl/charts/chart47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50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51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52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53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54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55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tsync\sync\微聚力\工程版重写\"/>
    </mc:Choice>
  </mc:AlternateContent>
  <bookViews>
    <workbookView xWindow="0" yWindow="0" windowWidth="20490" windowHeight="7575" firstSheet="1" activeTab="1"/>
  </bookViews>
  <sheets>
    <sheet name="Turbo" sheetId="1" r:id="rId1"/>
    <sheet name="Turbo_optimized" sheetId="3" r:id="rId2"/>
    <sheet name="Turbo_Eco" sheetId="4" r:id="rId3"/>
    <sheet name="Turbo_Performance" sheetId="5" r:id="rId4"/>
    <sheet name="Turbo_performance1" sheetId="6" r:id="rId5"/>
    <sheet name="NA" sheetId="2" r:id="rId6"/>
    <sheet name="Sheet1" sheetId="8" r:id="rId7"/>
    <sheet name="creater info" sheetId="7" state="hidden" r:id="rId8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4" l="1"/>
  <c r="E14" i="4"/>
  <c r="G14" i="4"/>
  <c r="F14" i="4"/>
  <c r="I14" i="4"/>
  <c r="H14" i="4"/>
  <c r="K14" i="4"/>
  <c r="J14" i="4"/>
  <c r="M14" i="4"/>
  <c r="L14" i="4"/>
  <c r="O14" i="4"/>
  <c r="N14" i="4"/>
  <c r="Q14" i="4"/>
  <c r="P14" i="4"/>
  <c r="C15" i="4"/>
  <c r="E15" i="4"/>
  <c r="G15" i="4"/>
  <c r="F15" i="4"/>
  <c r="I15" i="4"/>
  <c r="H15" i="4"/>
  <c r="K15" i="4"/>
  <c r="J15" i="4"/>
  <c r="M15" i="4"/>
  <c r="L15" i="4"/>
  <c r="O15" i="4"/>
  <c r="N15" i="4"/>
  <c r="Q15" i="4"/>
  <c r="P15" i="4"/>
  <c r="C16" i="4"/>
  <c r="E16" i="4"/>
  <c r="Q16" i="4"/>
  <c r="P16" i="4"/>
  <c r="C17" i="4"/>
  <c r="E17" i="4"/>
  <c r="Q17" i="4"/>
  <c r="P17" i="4"/>
  <c r="C18" i="4"/>
  <c r="E18" i="4"/>
  <c r="C19" i="4"/>
  <c r="E19" i="4"/>
  <c r="C20" i="4"/>
  <c r="E20" i="4"/>
  <c r="C21" i="4"/>
  <c r="E21" i="4"/>
  <c r="C22" i="4"/>
  <c r="E22" i="4"/>
  <c r="C23" i="4"/>
  <c r="E23" i="4"/>
  <c r="C24" i="4"/>
  <c r="E24" i="4"/>
  <c r="C25" i="4"/>
  <c r="E25" i="4"/>
  <c r="I2" i="4"/>
  <c r="C7" i="4"/>
  <c r="I6" i="4"/>
  <c r="I9" i="4"/>
  <c r="K6" i="4"/>
  <c r="K8" i="4"/>
  <c r="C6" i="4"/>
  <c r="C5" i="4"/>
  <c r="C4" i="4"/>
  <c r="C3" i="4"/>
  <c r="C2" i="4"/>
  <c r="K23" i="6"/>
  <c r="J23" i="6"/>
  <c r="I2" i="6"/>
  <c r="C7" i="6"/>
  <c r="Q27" i="6"/>
  <c r="I6" i="6"/>
  <c r="I9" i="6"/>
  <c r="K6" i="6"/>
  <c r="K8" i="6"/>
  <c r="P27" i="6"/>
  <c r="C6" i="6"/>
  <c r="O27" i="6"/>
  <c r="N27" i="6"/>
  <c r="C5" i="6"/>
  <c r="M27" i="6"/>
  <c r="L27" i="6"/>
  <c r="C4" i="6"/>
  <c r="K27" i="6"/>
  <c r="J27" i="6"/>
  <c r="C3" i="6"/>
  <c r="I27" i="6"/>
  <c r="H27" i="6"/>
  <c r="C2" i="6"/>
  <c r="G27" i="6"/>
  <c r="E27" i="6"/>
  <c r="F27" i="6"/>
  <c r="C27" i="6"/>
  <c r="Q26" i="6"/>
  <c r="P26" i="6"/>
  <c r="O26" i="6"/>
  <c r="N26" i="6"/>
  <c r="M26" i="6"/>
  <c r="L26" i="6"/>
  <c r="K26" i="6"/>
  <c r="J26" i="6"/>
  <c r="I26" i="6"/>
  <c r="H26" i="6"/>
  <c r="G26" i="6"/>
  <c r="E26" i="6"/>
  <c r="F26" i="6"/>
  <c r="C26" i="6"/>
  <c r="E25" i="6"/>
  <c r="C25" i="6"/>
  <c r="E24" i="6"/>
  <c r="C24" i="6"/>
  <c r="E23" i="6"/>
  <c r="C23" i="6"/>
  <c r="K22" i="6"/>
  <c r="J22" i="6"/>
  <c r="I22" i="6"/>
  <c r="H22" i="6"/>
  <c r="G22" i="6"/>
  <c r="E22" i="6"/>
  <c r="F22" i="6"/>
  <c r="C22" i="6"/>
  <c r="K21" i="6"/>
  <c r="J21" i="6"/>
  <c r="I21" i="6"/>
  <c r="H21" i="6"/>
  <c r="G21" i="6"/>
  <c r="E21" i="6"/>
  <c r="F21" i="6"/>
  <c r="C21" i="6"/>
  <c r="K20" i="6"/>
  <c r="J20" i="6"/>
  <c r="I20" i="6"/>
  <c r="H20" i="6"/>
  <c r="G20" i="6"/>
  <c r="E20" i="6"/>
  <c r="F20" i="6"/>
  <c r="C20" i="6"/>
  <c r="K19" i="6"/>
  <c r="J19" i="6"/>
  <c r="I19" i="6"/>
  <c r="H19" i="6"/>
  <c r="G19" i="6"/>
  <c r="E19" i="6"/>
  <c r="F19" i="6"/>
  <c r="C19" i="6"/>
  <c r="G18" i="6"/>
  <c r="E18" i="6"/>
  <c r="F18" i="6"/>
  <c r="C18" i="6"/>
  <c r="G17" i="6"/>
  <c r="E17" i="6"/>
  <c r="F17" i="6"/>
  <c r="C17" i="6"/>
  <c r="G16" i="6"/>
  <c r="E16" i="6"/>
  <c r="F16" i="6"/>
  <c r="C16" i="6"/>
  <c r="G15" i="6"/>
  <c r="E15" i="6"/>
  <c r="F15" i="6"/>
  <c r="C15" i="6"/>
  <c r="G14" i="6"/>
  <c r="E14" i="6"/>
  <c r="F14" i="6"/>
  <c r="C14" i="6"/>
  <c r="D9" i="6"/>
  <c r="K21" i="5"/>
  <c r="K22" i="5"/>
  <c r="K23" i="5"/>
  <c r="J21" i="5"/>
  <c r="K26" i="5"/>
  <c r="J26" i="5"/>
  <c r="K27" i="5"/>
  <c r="J27" i="5"/>
  <c r="M26" i="5"/>
  <c r="L26" i="5"/>
  <c r="O26" i="5"/>
  <c r="N26" i="5"/>
  <c r="Q26" i="5"/>
  <c r="P26" i="5"/>
  <c r="M27" i="5"/>
  <c r="L27" i="5"/>
  <c r="O27" i="5"/>
  <c r="N27" i="5"/>
  <c r="Q27" i="5"/>
  <c r="P27" i="5"/>
  <c r="I2" i="5"/>
  <c r="C7" i="5"/>
  <c r="I6" i="5"/>
  <c r="I9" i="5"/>
  <c r="K6" i="5"/>
  <c r="K8" i="5"/>
  <c r="C6" i="5"/>
  <c r="C5" i="5"/>
  <c r="C4" i="5"/>
  <c r="C3" i="5"/>
  <c r="I27" i="5"/>
  <c r="H27" i="5"/>
  <c r="C2" i="5"/>
  <c r="G27" i="5"/>
  <c r="E27" i="5"/>
  <c r="F27" i="5"/>
  <c r="C27" i="5"/>
  <c r="I26" i="5"/>
  <c r="H26" i="5"/>
  <c r="G26" i="5"/>
  <c r="E26" i="5"/>
  <c r="F26" i="5"/>
  <c r="C26" i="5"/>
  <c r="I25" i="5"/>
  <c r="H25" i="5"/>
  <c r="G25" i="5"/>
  <c r="E25" i="5"/>
  <c r="F25" i="5"/>
  <c r="C25" i="5"/>
  <c r="I24" i="5"/>
  <c r="H24" i="5"/>
  <c r="G24" i="5"/>
  <c r="E24" i="5"/>
  <c r="F24" i="5"/>
  <c r="C24" i="5"/>
  <c r="J23" i="5"/>
  <c r="I23" i="5"/>
  <c r="H23" i="5"/>
  <c r="G23" i="5"/>
  <c r="E23" i="5"/>
  <c r="F23" i="5"/>
  <c r="C23" i="5"/>
  <c r="J22" i="5"/>
  <c r="I22" i="5"/>
  <c r="H22" i="5"/>
  <c r="G22" i="5"/>
  <c r="E22" i="5"/>
  <c r="F22" i="5"/>
  <c r="C22" i="5"/>
  <c r="I21" i="5"/>
  <c r="H21" i="5"/>
  <c r="G21" i="5"/>
  <c r="E21" i="5"/>
  <c r="F21" i="5"/>
  <c r="C21" i="5"/>
  <c r="G20" i="5"/>
  <c r="E20" i="5"/>
  <c r="F20" i="5"/>
  <c r="C20" i="5"/>
  <c r="G19" i="5"/>
  <c r="E19" i="5"/>
  <c r="F19" i="5"/>
  <c r="C19" i="5"/>
  <c r="G18" i="5"/>
  <c r="E18" i="5"/>
  <c r="F18" i="5"/>
  <c r="C18" i="5"/>
  <c r="G17" i="5"/>
  <c r="E17" i="5"/>
  <c r="F17" i="5"/>
  <c r="C17" i="5"/>
  <c r="G16" i="5"/>
  <c r="E16" i="5"/>
  <c r="F16" i="5"/>
  <c r="C16" i="5"/>
  <c r="G15" i="5"/>
  <c r="E15" i="5"/>
  <c r="F15" i="5"/>
  <c r="C15" i="5"/>
  <c r="G14" i="5"/>
  <c r="E14" i="5"/>
  <c r="F14" i="5"/>
  <c r="C14" i="5"/>
  <c r="D9" i="5"/>
  <c r="Q27" i="4"/>
  <c r="P27" i="4"/>
  <c r="O27" i="4"/>
  <c r="N27" i="4"/>
  <c r="M27" i="4"/>
  <c r="L27" i="4"/>
  <c r="K27" i="4"/>
  <c r="J27" i="4"/>
  <c r="I27" i="4"/>
  <c r="H27" i="4"/>
  <c r="G27" i="4"/>
  <c r="E27" i="4"/>
  <c r="F27" i="4"/>
  <c r="C27" i="4"/>
  <c r="Q26" i="4"/>
  <c r="P26" i="4"/>
  <c r="O26" i="4"/>
  <c r="N26" i="4"/>
  <c r="M26" i="4"/>
  <c r="L26" i="4"/>
  <c r="K26" i="4"/>
  <c r="J26" i="4"/>
  <c r="I26" i="4"/>
  <c r="H26" i="4"/>
  <c r="G26" i="4"/>
  <c r="E26" i="4"/>
  <c r="F26" i="4"/>
  <c r="C26" i="4"/>
  <c r="D9" i="4"/>
  <c r="P56" i="2"/>
  <c r="P57" i="2"/>
  <c r="P58" i="2"/>
  <c r="P59" i="2"/>
  <c r="P60" i="2"/>
  <c r="N58" i="2"/>
  <c r="N59" i="2"/>
  <c r="N60" i="2"/>
  <c r="C7" i="2"/>
  <c r="M58" i="2"/>
  <c r="L58" i="2"/>
  <c r="M59" i="2"/>
  <c r="L59" i="2"/>
  <c r="M60" i="2"/>
  <c r="L60" i="2"/>
  <c r="C6" i="2"/>
  <c r="K58" i="2"/>
  <c r="J58" i="2"/>
  <c r="K59" i="2"/>
  <c r="J59" i="2"/>
  <c r="K60" i="2"/>
  <c r="J60" i="2"/>
  <c r="C5" i="2"/>
  <c r="I58" i="2"/>
  <c r="H58" i="2"/>
  <c r="I59" i="2"/>
  <c r="H59" i="2"/>
  <c r="I60" i="2"/>
  <c r="H60" i="2"/>
  <c r="C4" i="2"/>
  <c r="E58" i="2"/>
  <c r="G58" i="2"/>
  <c r="F58" i="2"/>
  <c r="E59" i="2"/>
  <c r="G59" i="2"/>
  <c r="F59" i="2"/>
  <c r="E60" i="2"/>
  <c r="G60" i="2"/>
  <c r="F60" i="2"/>
  <c r="A59" i="2"/>
  <c r="A60" i="2"/>
  <c r="A58" i="2"/>
  <c r="A57" i="2"/>
  <c r="A56" i="2"/>
  <c r="A55" i="2"/>
  <c r="A54" i="2"/>
  <c r="A53" i="2"/>
  <c r="A52" i="2"/>
  <c r="A51" i="2"/>
  <c r="A50" i="2"/>
  <c r="A49" i="2"/>
  <c r="A48" i="2"/>
  <c r="A47" i="2"/>
  <c r="C25" i="3"/>
  <c r="C24" i="3"/>
  <c r="C23" i="3"/>
  <c r="C22" i="3"/>
  <c r="C21" i="3"/>
  <c r="C20" i="3"/>
  <c r="C19" i="3"/>
  <c r="C18" i="3"/>
  <c r="C17" i="3"/>
  <c r="C16" i="3"/>
  <c r="C15" i="3"/>
  <c r="C14" i="3"/>
  <c r="C4" i="1"/>
  <c r="C27" i="3"/>
  <c r="C26" i="3"/>
  <c r="I2" i="3"/>
  <c r="C7" i="3"/>
  <c r="Q27" i="3"/>
  <c r="I6" i="3"/>
  <c r="I9" i="3"/>
  <c r="K6" i="3"/>
  <c r="K8" i="3"/>
  <c r="P27" i="3"/>
  <c r="C6" i="3"/>
  <c r="O27" i="3"/>
  <c r="N27" i="3"/>
  <c r="C5" i="3"/>
  <c r="M27" i="3"/>
  <c r="L27" i="3"/>
  <c r="C4" i="3"/>
  <c r="K27" i="3"/>
  <c r="J27" i="3"/>
  <c r="C3" i="3"/>
  <c r="I27" i="3"/>
  <c r="H27" i="3"/>
  <c r="C2" i="3"/>
  <c r="G27" i="3"/>
  <c r="E27" i="3"/>
  <c r="F27" i="3"/>
  <c r="Q26" i="3"/>
  <c r="P26" i="3"/>
  <c r="O26" i="3"/>
  <c r="N26" i="3"/>
  <c r="M26" i="3"/>
  <c r="L26" i="3"/>
  <c r="K26" i="3"/>
  <c r="J26" i="3"/>
  <c r="I26" i="3"/>
  <c r="H26" i="3"/>
  <c r="G26" i="3"/>
  <c r="E26" i="3"/>
  <c r="F26" i="3"/>
  <c r="Q25" i="3"/>
  <c r="P25" i="3"/>
  <c r="O25" i="3"/>
  <c r="N25" i="3"/>
  <c r="M25" i="3"/>
  <c r="L25" i="3"/>
  <c r="K25" i="3"/>
  <c r="J25" i="3"/>
  <c r="I25" i="3"/>
  <c r="H25" i="3"/>
  <c r="G25" i="3"/>
  <c r="E25" i="3"/>
  <c r="F25" i="3"/>
  <c r="Q24" i="3"/>
  <c r="P24" i="3"/>
  <c r="O24" i="3"/>
  <c r="N24" i="3"/>
  <c r="M24" i="3"/>
  <c r="L24" i="3"/>
  <c r="K24" i="3"/>
  <c r="J24" i="3"/>
  <c r="I24" i="3"/>
  <c r="H24" i="3"/>
  <c r="G24" i="3"/>
  <c r="E24" i="3"/>
  <c r="F24" i="3"/>
  <c r="Q23" i="3"/>
  <c r="P23" i="3"/>
  <c r="O23" i="3"/>
  <c r="N23" i="3"/>
  <c r="M23" i="3"/>
  <c r="L23" i="3"/>
  <c r="K23" i="3"/>
  <c r="J23" i="3"/>
  <c r="I23" i="3"/>
  <c r="H23" i="3"/>
  <c r="G23" i="3"/>
  <c r="E23" i="3"/>
  <c r="F23" i="3"/>
  <c r="Q22" i="3"/>
  <c r="P22" i="3"/>
  <c r="O22" i="3"/>
  <c r="N22" i="3"/>
  <c r="M22" i="3"/>
  <c r="L22" i="3"/>
  <c r="K22" i="3"/>
  <c r="J22" i="3"/>
  <c r="I22" i="3"/>
  <c r="H22" i="3"/>
  <c r="G22" i="3"/>
  <c r="E22" i="3"/>
  <c r="F22" i="3"/>
  <c r="Q21" i="3"/>
  <c r="P21" i="3"/>
  <c r="O21" i="3"/>
  <c r="N21" i="3"/>
  <c r="M21" i="3"/>
  <c r="L21" i="3"/>
  <c r="K21" i="3"/>
  <c r="J21" i="3"/>
  <c r="I21" i="3"/>
  <c r="H21" i="3"/>
  <c r="G21" i="3"/>
  <c r="E21" i="3"/>
  <c r="F21" i="3"/>
  <c r="Q20" i="3"/>
  <c r="P20" i="3"/>
  <c r="O20" i="3"/>
  <c r="N20" i="3"/>
  <c r="M20" i="3"/>
  <c r="L20" i="3"/>
  <c r="K20" i="3"/>
  <c r="J20" i="3"/>
  <c r="I20" i="3"/>
  <c r="H20" i="3"/>
  <c r="G20" i="3"/>
  <c r="E20" i="3"/>
  <c r="F20" i="3"/>
  <c r="Q19" i="3"/>
  <c r="P19" i="3"/>
  <c r="O19" i="3"/>
  <c r="N19" i="3"/>
  <c r="M19" i="3"/>
  <c r="L19" i="3"/>
  <c r="K19" i="3"/>
  <c r="J19" i="3"/>
  <c r="I19" i="3"/>
  <c r="H19" i="3"/>
  <c r="G19" i="3"/>
  <c r="E19" i="3"/>
  <c r="F19" i="3"/>
  <c r="Q18" i="3"/>
  <c r="P18" i="3"/>
  <c r="O18" i="3"/>
  <c r="N18" i="3"/>
  <c r="M18" i="3"/>
  <c r="L18" i="3"/>
  <c r="K18" i="3"/>
  <c r="J18" i="3"/>
  <c r="I18" i="3"/>
  <c r="H18" i="3"/>
  <c r="G18" i="3"/>
  <c r="E18" i="3"/>
  <c r="F18" i="3"/>
  <c r="Q17" i="3"/>
  <c r="P17" i="3"/>
  <c r="O17" i="3"/>
  <c r="N17" i="3"/>
  <c r="M17" i="3"/>
  <c r="L17" i="3"/>
  <c r="K17" i="3"/>
  <c r="J17" i="3"/>
  <c r="I17" i="3"/>
  <c r="H17" i="3"/>
  <c r="G17" i="3"/>
  <c r="E17" i="3"/>
  <c r="F17" i="3"/>
  <c r="Q16" i="3"/>
  <c r="P16" i="3"/>
  <c r="O16" i="3"/>
  <c r="N16" i="3"/>
  <c r="M16" i="3"/>
  <c r="L16" i="3"/>
  <c r="K16" i="3"/>
  <c r="J16" i="3"/>
  <c r="I16" i="3"/>
  <c r="H16" i="3"/>
  <c r="G16" i="3"/>
  <c r="E16" i="3"/>
  <c r="F16" i="3"/>
  <c r="Q15" i="3"/>
  <c r="P15" i="3"/>
  <c r="O15" i="3"/>
  <c r="N15" i="3"/>
  <c r="M15" i="3"/>
  <c r="L15" i="3"/>
  <c r="K15" i="3"/>
  <c r="J15" i="3"/>
  <c r="I15" i="3"/>
  <c r="H15" i="3"/>
  <c r="G15" i="3"/>
  <c r="E15" i="3"/>
  <c r="F15" i="3"/>
  <c r="Q14" i="3"/>
  <c r="P14" i="3"/>
  <c r="O14" i="3"/>
  <c r="N14" i="3"/>
  <c r="M14" i="3"/>
  <c r="L14" i="3"/>
  <c r="K14" i="3"/>
  <c r="J14" i="3"/>
  <c r="I14" i="3"/>
  <c r="H14" i="3"/>
  <c r="G14" i="3"/>
  <c r="E14" i="3"/>
  <c r="F14" i="3"/>
  <c r="D9" i="3"/>
  <c r="I4" i="2"/>
  <c r="C9" i="2"/>
  <c r="Q60" i="2"/>
  <c r="I8" i="2"/>
  <c r="I11" i="2"/>
  <c r="K8" i="2"/>
  <c r="K10" i="2"/>
  <c r="C8" i="2"/>
  <c r="O60" i="2"/>
  <c r="C60" i="2"/>
  <c r="Q59" i="2"/>
  <c r="O59" i="2"/>
  <c r="C59" i="2"/>
  <c r="Q58" i="2"/>
  <c r="O58" i="2"/>
  <c r="C58" i="2"/>
  <c r="Q57" i="2"/>
  <c r="O57" i="2"/>
  <c r="N57" i="2"/>
  <c r="M57" i="2"/>
  <c r="L57" i="2"/>
  <c r="K57" i="2"/>
  <c r="J57" i="2"/>
  <c r="I57" i="2"/>
  <c r="H57" i="2"/>
  <c r="G57" i="2"/>
  <c r="E57" i="2"/>
  <c r="F57" i="2"/>
  <c r="C57" i="2"/>
  <c r="Q56" i="2"/>
  <c r="O56" i="2"/>
  <c r="N56" i="2"/>
  <c r="M56" i="2"/>
  <c r="L56" i="2"/>
  <c r="K56" i="2"/>
  <c r="J56" i="2"/>
  <c r="I56" i="2"/>
  <c r="H56" i="2"/>
  <c r="G56" i="2"/>
  <c r="E56" i="2"/>
  <c r="F56" i="2"/>
  <c r="C56" i="2"/>
  <c r="Q55" i="2"/>
  <c r="P55" i="2"/>
  <c r="O55" i="2"/>
  <c r="N55" i="2"/>
  <c r="M55" i="2"/>
  <c r="L55" i="2"/>
  <c r="K55" i="2"/>
  <c r="J55" i="2"/>
  <c r="I55" i="2"/>
  <c r="H55" i="2"/>
  <c r="G55" i="2"/>
  <c r="E55" i="2"/>
  <c r="F55" i="2"/>
  <c r="C55" i="2"/>
  <c r="Q54" i="2"/>
  <c r="P54" i="2"/>
  <c r="O54" i="2"/>
  <c r="N54" i="2"/>
  <c r="M54" i="2"/>
  <c r="L54" i="2"/>
  <c r="K54" i="2"/>
  <c r="J54" i="2"/>
  <c r="I54" i="2"/>
  <c r="H54" i="2"/>
  <c r="G54" i="2"/>
  <c r="E54" i="2"/>
  <c r="F54" i="2"/>
  <c r="C54" i="2"/>
  <c r="Q53" i="2"/>
  <c r="P53" i="2"/>
  <c r="O53" i="2"/>
  <c r="N53" i="2"/>
  <c r="M53" i="2"/>
  <c r="L53" i="2"/>
  <c r="K53" i="2"/>
  <c r="J53" i="2"/>
  <c r="I53" i="2"/>
  <c r="H53" i="2"/>
  <c r="G53" i="2"/>
  <c r="E53" i="2"/>
  <c r="F53" i="2"/>
  <c r="C53" i="2"/>
  <c r="Q52" i="2"/>
  <c r="P52" i="2"/>
  <c r="O52" i="2"/>
  <c r="N52" i="2"/>
  <c r="M52" i="2"/>
  <c r="L52" i="2"/>
  <c r="K52" i="2"/>
  <c r="J52" i="2"/>
  <c r="I52" i="2"/>
  <c r="H52" i="2"/>
  <c r="G52" i="2"/>
  <c r="E52" i="2"/>
  <c r="F52" i="2"/>
  <c r="C52" i="2"/>
  <c r="Q51" i="2"/>
  <c r="P51" i="2"/>
  <c r="O51" i="2"/>
  <c r="N51" i="2"/>
  <c r="M51" i="2"/>
  <c r="L51" i="2"/>
  <c r="K51" i="2"/>
  <c r="J51" i="2"/>
  <c r="I51" i="2"/>
  <c r="H51" i="2"/>
  <c r="G51" i="2"/>
  <c r="E51" i="2"/>
  <c r="F51" i="2"/>
  <c r="C51" i="2"/>
  <c r="Q50" i="2"/>
  <c r="P50" i="2"/>
  <c r="O50" i="2"/>
  <c r="N50" i="2"/>
  <c r="M50" i="2"/>
  <c r="L50" i="2"/>
  <c r="K50" i="2"/>
  <c r="J50" i="2"/>
  <c r="I50" i="2"/>
  <c r="H50" i="2"/>
  <c r="G50" i="2"/>
  <c r="E50" i="2"/>
  <c r="F50" i="2"/>
  <c r="C50" i="2"/>
  <c r="Q49" i="2"/>
  <c r="P49" i="2"/>
  <c r="O49" i="2"/>
  <c r="N49" i="2"/>
  <c r="M49" i="2"/>
  <c r="L49" i="2"/>
  <c r="K49" i="2"/>
  <c r="J49" i="2"/>
  <c r="I49" i="2"/>
  <c r="H49" i="2"/>
  <c r="G49" i="2"/>
  <c r="E49" i="2"/>
  <c r="F49" i="2"/>
  <c r="C49" i="2"/>
  <c r="Q48" i="2"/>
  <c r="P48" i="2"/>
  <c r="O48" i="2"/>
  <c r="N48" i="2"/>
  <c r="M48" i="2"/>
  <c r="L48" i="2"/>
  <c r="K48" i="2"/>
  <c r="J48" i="2"/>
  <c r="I48" i="2"/>
  <c r="H48" i="2"/>
  <c r="G48" i="2"/>
  <c r="E48" i="2"/>
  <c r="F48" i="2"/>
  <c r="C48" i="2"/>
  <c r="Q47" i="2"/>
  <c r="P47" i="2"/>
  <c r="O47" i="2"/>
  <c r="N47" i="2"/>
  <c r="M47" i="2"/>
  <c r="L47" i="2"/>
  <c r="K47" i="2"/>
  <c r="J47" i="2"/>
  <c r="I47" i="2"/>
  <c r="H47" i="2"/>
  <c r="G47" i="2"/>
  <c r="E47" i="2"/>
  <c r="F47" i="2"/>
  <c r="C47" i="2"/>
  <c r="D11" i="2"/>
  <c r="C9" i="1"/>
  <c r="I8" i="1"/>
  <c r="I11" i="1"/>
  <c r="I4" i="1"/>
  <c r="Q51" i="1"/>
  <c r="K8" i="1"/>
  <c r="K10" i="1"/>
  <c r="P51" i="1"/>
  <c r="Q52" i="1"/>
  <c r="P52" i="1"/>
  <c r="Q53" i="1"/>
  <c r="P53" i="1"/>
  <c r="Q54" i="1"/>
  <c r="P54" i="1"/>
  <c r="Q55" i="1"/>
  <c r="P55" i="1"/>
  <c r="Q56" i="1"/>
  <c r="P56" i="1"/>
  <c r="Q57" i="1"/>
  <c r="P57" i="1"/>
  <c r="Q58" i="1"/>
  <c r="P58" i="1"/>
  <c r="Q59" i="1"/>
  <c r="P59" i="1"/>
  <c r="Q60" i="1"/>
  <c r="P60" i="1"/>
  <c r="Q61" i="1"/>
  <c r="P61" i="1"/>
  <c r="Q62" i="1"/>
  <c r="P62" i="1"/>
  <c r="Q63" i="1"/>
  <c r="P63" i="1"/>
  <c r="Q50" i="1"/>
  <c r="P50" i="1"/>
  <c r="C8" i="1"/>
  <c r="O51" i="1"/>
  <c r="N51" i="1"/>
  <c r="O52" i="1"/>
  <c r="N52" i="1"/>
  <c r="O53" i="1"/>
  <c r="N53" i="1"/>
  <c r="O54" i="1"/>
  <c r="N54" i="1"/>
  <c r="O55" i="1"/>
  <c r="N55" i="1"/>
  <c r="O56" i="1"/>
  <c r="N56" i="1"/>
  <c r="O57" i="1"/>
  <c r="N57" i="1"/>
  <c r="O58" i="1"/>
  <c r="N58" i="1"/>
  <c r="O59" i="1"/>
  <c r="N59" i="1"/>
  <c r="O60" i="1"/>
  <c r="N60" i="1"/>
  <c r="O61" i="1"/>
  <c r="N61" i="1"/>
  <c r="O62" i="1"/>
  <c r="N62" i="1"/>
  <c r="O63" i="1"/>
  <c r="N63" i="1"/>
  <c r="O50" i="1"/>
  <c r="N50" i="1"/>
  <c r="C7" i="1"/>
  <c r="M51" i="1"/>
  <c r="L51" i="1"/>
  <c r="M52" i="1"/>
  <c r="L52" i="1"/>
  <c r="M53" i="1"/>
  <c r="L53" i="1"/>
  <c r="M54" i="1"/>
  <c r="L54" i="1"/>
  <c r="M55" i="1"/>
  <c r="L55" i="1"/>
  <c r="M56" i="1"/>
  <c r="L56" i="1"/>
  <c r="M57" i="1"/>
  <c r="L57" i="1"/>
  <c r="M58" i="1"/>
  <c r="L58" i="1"/>
  <c r="M59" i="1"/>
  <c r="L59" i="1"/>
  <c r="M60" i="1"/>
  <c r="L60" i="1"/>
  <c r="M61" i="1"/>
  <c r="L61" i="1"/>
  <c r="M62" i="1"/>
  <c r="L62" i="1"/>
  <c r="M63" i="1"/>
  <c r="L63" i="1"/>
  <c r="M50" i="1"/>
  <c r="L50" i="1"/>
  <c r="C6" i="1"/>
  <c r="K51" i="1"/>
  <c r="J51" i="1"/>
  <c r="K52" i="1"/>
  <c r="J52" i="1"/>
  <c r="K53" i="1"/>
  <c r="J53" i="1"/>
  <c r="K54" i="1"/>
  <c r="J54" i="1"/>
  <c r="K55" i="1"/>
  <c r="J55" i="1"/>
  <c r="K56" i="1"/>
  <c r="J56" i="1"/>
  <c r="K57" i="1"/>
  <c r="J57" i="1"/>
  <c r="K58" i="1"/>
  <c r="J58" i="1"/>
  <c r="K59" i="1"/>
  <c r="J59" i="1"/>
  <c r="K60" i="1"/>
  <c r="J60" i="1"/>
  <c r="K61" i="1"/>
  <c r="J61" i="1"/>
  <c r="K62" i="1"/>
  <c r="J62" i="1"/>
  <c r="K63" i="1"/>
  <c r="J63" i="1"/>
  <c r="K50" i="1"/>
  <c r="J50" i="1"/>
  <c r="E51" i="1"/>
  <c r="G51" i="1"/>
  <c r="F51" i="1"/>
  <c r="E52" i="1"/>
  <c r="G52" i="1"/>
  <c r="F52" i="1"/>
  <c r="E53" i="1"/>
  <c r="G53" i="1"/>
  <c r="F53" i="1"/>
  <c r="E54" i="1"/>
  <c r="G54" i="1"/>
  <c r="F54" i="1"/>
  <c r="E55" i="1"/>
  <c r="G55" i="1"/>
  <c r="F55" i="1"/>
  <c r="E56" i="1"/>
  <c r="G56" i="1"/>
  <c r="F56" i="1"/>
  <c r="E57" i="1"/>
  <c r="G57" i="1"/>
  <c r="F57" i="1"/>
  <c r="E58" i="1"/>
  <c r="G58" i="1"/>
  <c r="F58" i="1"/>
  <c r="E59" i="1"/>
  <c r="G59" i="1"/>
  <c r="F59" i="1"/>
  <c r="E60" i="1"/>
  <c r="G60" i="1"/>
  <c r="F60" i="1"/>
  <c r="E61" i="1"/>
  <c r="G61" i="1"/>
  <c r="F61" i="1"/>
  <c r="E62" i="1"/>
  <c r="G62" i="1"/>
  <c r="F62" i="1"/>
  <c r="E63" i="1"/>
  <c r="G63" i="1"/>
  <c r="F63" i="1"/>
  <c r="E50" i="1"/>
  <c r="G50" i="1"/>
  <c r="F50" i="1"/>
  <c r="C5" i="1"/>
  <c r="I51" i="1"/>
  <c r="H51" i="1"/>
  <c r="I52" i="1"/>
  <c r="H52" i="1"/>
  <c r="I53" i="1"/>
  <c r="H53" i="1"/>
  <c r="I54" i="1"/>
  <c r="H54" i="1"/>
  <c r="I55" i="1"/>
  <c r="H55" i="1"/>
  <c r="I56" i="1"/>
  <c r="H56" i="1"/>
  <c r="I57" i="1"/>
  <c r="H57" i="1"/>
  <c r="I58" i="1"/>
  <c r="H58" i="1"/>
  <c r="I59" i="1"/>
  <c r="H59" i="1"/>
  <c r="I60" i="1"/>
  <c r="H60" i="1"/>
  <c r="I61" i="1"/>
  <c r="H61" i="1"/>
  <c r="I62" i="1"/>
  <c r="H62" i="1"/>
  <c r="I63" i="1"/>
  <c r="H63" i="1"/>
  <c r="I50" i="1"/>
  <c r="H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50" i="1"/>
  <c r="D11" i="1"/>
</calcChain>
</file>

<file path=xl/sharedStrings.xml><?xml version="1.0" encoding="utf-8"?>
<sst xmlns="http://schemas.openxmlformats.org/spreadsheetml/2006/main" count="260" uniqueCount="42">
  <si>
    <t>horsepower</t>
    <phoneticPr fontId="1" type="noConversion"/>
  </si>
  <si>
    <t>2*pi</t>
    <phoneticPr fontId="1" type="noConversion"/>
  </si>
  <si>
    <t>Gear2</t>
    <phoneticPr fontId="1" type="noConversion"/>
  </si>
  <si>
    <t>acc</t>
  </si>
  <si>
    <t>acc</t>
    <phoneticPr fontId="1" type="noConversion"/>
  </si>
  <si>
    <t>speed</t>
  </si>
  <si>
    <t>speed</t>
    <phoneticPr fontId="1" type="noConversion"/>
  </si>
  <si>
    <t>Gear1</t>
    <phoneticPr fontId="1" type="noConversion"/>
  </si>
  <si>
    <t>Gear3</t>
    <phoneticPr fontId="1" type="noConversion"/>
  </si>
  <si>
    <t>Gear4</t>
    <phoneticPr fontId="1" type="noConversion"/>
  </si>
  <si>
    <t>Gear5</t>
    <phoneticPr fontId="1" type="noConversion"/>
  </si>
  <si>
    <t>Gear6</t>
    <phoneticPr fontId="1" type="noConversion"/>
  </si>
  <si>
    <t>Gear Ratio</t>
    <phoneticPr fontId="1" type="noConversion"/>
  </si>
  <si>
    <t>Final Ratio</t>
    <phoneticPr fontId="1" type="noConversion"/>
  </si>
  <si>
    <t>Overall ratio</t>
    <phoneticPr fontId="1" type="noConversion"/>
  </si>
  <si>
    <t>Tyre</t>
    <phoneticPr fontId="1" type="noConversion"/>
  </si>
  <si>
    <t>Weight</t>
    <phoneticPr fontId="1" type="noConversion"/>
  </si>
  <si>
    <t>Torque</t>
    <phoneticPr fontId="1" type="noConversion"/>
  </si>
  <si>
    <t>RPM</t>
    <phoneticPr fontId="1" type="noConversion"/>
  </si>
  <si>
    <t>Power</t>
    <phoneticPr fontId="1" type="noConversion"/>
  </si>
  <si>
    <t>car height</t>
    <phoneticPr fontId="1" type="noConversion"/>
  </si>
  <si>
    <t>width</t>
    <phoneticPr fontId="1" type="noConversion"/>
  </si>
  <si>
    <t>Transmission 
Loss</t>
    <phoneticPr fontId="1" type="noConversion"/>
  </si>
  <si>
    <t xml:space="preserve">Fw = CdAVa^2/21.15 </t>
    <phoneticPr fontId="1" type="noConversion"/>
  </si>
  <si>
    <t>Cd</t>
    <phoneticPr fontId="1" type="noConversion"/>
  </si>
  <si>
    <t>A</t>
    <phoneticPr fontId="1" type="noConversion"/>
  </si>
  <si>
    <t>Fw / (Va^2*3.6*3.6)</t>
    <phoneticPr fontId="1" type="noConversion"/>
  </si>
  <si>
    <t xml:space="preserve"> rolling resistance </t>
    <phoneticPr fontId="1" type="noConversion"/>
  </si>
  <si>
    <t>Ff=G*F=
(0.0116+0.000142V)*G</t>
    <phoneticPr fontId="1" type="noConversion"/>
  </si>
  <si>
    <t>+</t>
    <phoneticPr fontId="1" type="noConversion"/>
  </si>
  <si>
    <t>* Speed</t>
    <phoneticPr fontId="1" type="noConversion"/>
  </si>
  <si>
    <t>Tyre Radius</t>
    <phoneticPr fontId="1" type="noConversion"/>
  </si>
  <si>
    <t>NM</t>
    <phoneticPr fontId="1" type="noConversion"/>
  </si>
  <si>
    <t>1lb-ft=</t>
    <phoneticPr fontId="1" type="noConversion"/>
  </si>
  <si>
    <t>Torque(N*M)</t>
    <phoneticPr fontId="1" type="noConversion"/>
  </si>
  <si>
    <t>Power(KW)</t>
    <phoneticPr fontId="1" type="noConversion"/>
  </si>
  <si>
    <t>http://www.s2ki.com/s2000/topic/893599-k24-into-s2000-race-car-scca-build/</t>
    <phoneticPr fontId="1" type="noConversion"/>
  </si>
  <si>
    <t>k24</t>
    <phoneticPr fontId="1" type="noConversion"/>
  </si>
  <si>
    <t>1lb-ft=</t>
    <phoneticPr fontId="1" type="noConversion"/>
  </si>
  <si>
    <t>A K24 engine in Golf R20</t>
    <phoneticPr fontId="1" type="noConversion"/>
  </si>
  <si>
    <t>Golf R20
You can change the settings to see the acceleration improvement</t>
    <phoneticPr fontId="1" type="noConversion"/>
  </si>
  <si>
    <r>
      <rPr>
        <b/>
        <sz val="11"/>
        <color rgb="FFFF0000"/>
        <rFont val="等线"/>
        <family val="3"/>
        <charset val="134"/>
        <scheme val="minor"/>
      </rPr>
      <t>Produced by Gspot
Free app in app store for performance analysis</t>
    </r>
    <r>
      <rPr>
        <sz val="11"/>
        <color rgb="FFFF0000"/>
        <rFont val="等线"/>
        <family val="3"/>
        <charset val="134"/>
        <scheme val="minor"/>
      </rPr>
      <t xml:space="preserve">
https://itunes.apple.com/us/app/gspot/id1142880104?mt=8 
More info： www.g4speed.com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</si>
</sst>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u/>
      <sz val="11"/>
      <color theme="10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b/>
      <sz val="11"/>
      <color theme="0"/>
      <name val="等线"/>
      <family val="3"/>
      <charset val="134"/>
      <scheme val="minor"/>
    </font>
    <font>
      <sz val="11"/>
      <color rgb="FFFF0000"/>
      <name val="等线"/>
      <family val="2"/>
      <charset val="134"/>
      <scheme val="minor"/>
    </font>
    <font>
      <sz val="11"/>
      <color rgb="FFFF0000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3" borderId="0" xfId="0" applyFill="1" applyBorder="1">
      <alignment vertical="center"/>
    </xf>
    <xf numFmtId="0" fontId="0" fillId="4" borderId="1" xfId="0" applyFill="1" applyBorder="1">
      <alignment vertical="center"/>
    </xf>
    <xf numFmtId="0" fontId="0" fillId="4" borderId="2" xfId="0" applyFill="1" applyBorder="1">
      <alignment vertical="center"/>
    </xf>
    <xf numFmtId="0" fontId="0" fillId="4" borderId="3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0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4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9" xfId="0" applyFill="1" applyBorder="1">
      <alignment vertical="center"/>
    </xf>
    <xf numFmtId="0" fontId="0" fillId="4" borderId="10" xfId="0" applyFill="1" applyBorder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9" xfId="0" applyFill="1" applyBorder="1">
      <alignment vertical="center"/>
    </xf>
    <xf numFmtId="0" fontId="0" fillId="4" borderId="11" xfId="0" applyFill="1" applyBorder="1">
      <alignment vertical="center"/>
    </xf>
    <xf numFmtId="0" fontId="0" fillId="0" borderId="10" xfId="0" applyBorder="1">
      <alignment vertical="center"/>
    </xf>
    <xf numFmtId="0" fontId="0" fillId="2" borderId="9" xfId="0" applyFill="1" applyBorder="1" applyAlignment="1">
      <alignment vertical="center" wrapText="1"/>
    </xf>
    <xf numFmtId="0" fontId="0" fillId="3" borderId="7" xfId="0" applyFill="1" applyBorder="1">
      <alignment vertical="center"/>
    </xf>
    <xf numFmtId="0" fontId="0" fillId="3" borderId="8" xfId="0" applyFill="1" applyBorder="1">
      <alignment vertical="center"/>
    </xf>
    <xf numFmtId="0" fontId="0" fillId="0" borderId="0" xfId="0" applyAlignment="1">
      <alignment vertical="center" wrapText="1"/>
    </xf>
    <xf numFmtId="0" fontId="2" fillId="0" borderId="0" xfId="1">
      <alignment vertical="center"/>
    </xf>
    <xf numFmtId="0" fontId="0" fillId="5" borderId="0" xfId="0" applyFill="1">
      <alignment vertical="center"/>
    </xf>
    <xf numFmtId="0" fontId="0" fillId="0" borderId="0" xfId="0" applyFill="1">
      <alignment vertical="center"/>
    </xf>
    <xf numFmtId="0" fontId="5" fillId="0" borderId="0" xfId="0" applyFo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4" fillId="6" borderId="0" xfId="0" applyFont="1" applyFill="1" applyAlignment="1">
      <alignment horizontal="left" vertical="top" wrapText="1"/>
    </xf>
    <xf numFmtId="0" fontId="4" fillId="6" borderId="0" xfId="0" applyFont="1" applyFill="1" applyAlignment="1">
      <alignment horizontal="left" vertical="top"/>
    </xf>
    <xf numFmtId="0" fontId="3" fillId="6" borderId="0" xfId="0" applyFont="1" applyFill="1" applyAlignment="1">
      <alignment horizontal="center" vertical="center"/>
    </xf>
    <xf numFmtId="0" fontId="6" fillId="6" borderId="0" xfId="0" applyFont="1" applyFill="1" applyAlignment="1">
      <alignment horizontal="left" vertical="top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Turbo!$G$50:$G$61</c:f>
              <c:numCache>
                <c:formatCode>General</c:formatCode>
                <c:ptCount val="12"/>
                <c:pt idx="0">
                  <c:v>8.6119307274924655</c:v>
                </c:pt>
                <c:pt idx="1">
                  <c:v>12.917896091238699</c:v>
                </c:pt>
                <c:pt idx="2">
                  <c:v>17.223861454984931</c:v>
                </c:pt>
                <c:pt idx="3">
                  <c:v>21.529826818731166</c:v>
                </c:pt>
                <c:pt idx="4">
                  <c:v>25.835792182477398</c:v>
                </c:pt>
                <c:pt idx="5">
                  <c:v>30.14175754622363</c:v>
                </c:pt>
                <c:pt idx="6">
                  <c:v>34.447722909969862</c:v>
                </c:pt>
                <c:pt idx="7">
                  <c:v>38.753688273716101</c:v>
                </c:pt>
                <c:pt idx="8">
                  <c:v>43.059653637462333</c:v>
                </c:pt>
                <c:pt idx="9">
                  <c:v>47.365619001208557</c:v>
                </c:pt>
                <c:pt idx="10">
                  <c:v>51.671584364954796</c:v>
                </c:pt>
                <c:pt idx="11">
                  <c:v>55.977549728701035</c:v>
                </c:pt>
              </c:numCache>
            </c:numRef>
          </c:xVal>
          <c:yVal>
            <c:numRef>
              <c:f>Turbo!$B$50:$B$61</c:f>
              <c:numCache>
                <c:formatCode>General</c:formatCode>
                <c:ptCount val="12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4500</c:v>
                </c:pt>
                <c:pt idx="8">
                  <c:v>5000</c:v>
                </c:pt>
                <c:pt idx="9">
                  <c:v>5500</c:v>
                </c:pt>
                <c:pt idx="10">
                  <c:v>6000</c:v>
                </c:pt>
                <c:pt idx="11">
                  <c:v>6500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58-422C-84DA-216A1A76D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54224"/>
        <c:axId val="468856192"/>
      </c:scatterChart>
      <c:valAx>
        <c:axId val="468854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8856192"/>
        <c:crosses val="autoZero"/>
        <c:crossBetween val="midCat"/>
      </c:valAx>
      <c:valAx>
        <c:axId val="468856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8854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Turbo!$G$49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Turbo!$Q$50:$Q$63</c:f>
              <c:numCache>
                <c:formatCode>General</c:formatCode>
                <c:ptCount val="12"/>
                <c:pt idx="0">
                  <c:v>40.065841643638116</c:v>
                </c:pt>
                <c:pt idx="1">
                  <c:v>60.098762465457185</c:v>
                </c:pt>
                <c:pt idx="2">
                  <c:v>80.131683287276232</c:v>
                </c:pt>
                <c:pt idx="3">
                  <c:v>100.16460410909529</c:v>
                </c:pt>
                <c:pt idx="4">
                  <c:v>120.19752493091437</c:v>
                </c:pt>
                <c:pt idx="5">
                  <c:v>140.2304457527334</c:v>
                </c:pt>
                <c:pt idx="6">
                  <c:v>160.26336657455246</c:v>
                </c:pt>
                <c:pt idx="7">
                  <c:v>180.29628739637155</c:v>
                </c:pt>
                <c:pt idx="8">
                  <c:v>200.32920821819059</c:v>
                </c:pt>
                <c:pt idx="9">
                  <c:v>220.36212904000962</c:v>
                </c:pt>
                <c:pt idx="10">
                  <c:v>240.39504986182874</c:v>
                </c:pt>
                <c:pt idx="11">
                  <c:v>260.4279706836478</c:v>
                </c:pt>
              </c:numCache>
            </c:numRef>
          </c:xVal>
          <c:yVal>
            <c:numRef>
              <c:f>Turbo!$P$50:$P$63</c:f>
              <c:numCache>
                <c:formatCode>General</c:formatCode>
                <c:ptCount val="12"/>
                <c:pt idx="0">
                  <c:v>0.46159392234329288</c:v>
                </c:pt>
                <c:pt idx="1">
                  <c:v>1.1140220065906903</c:v>
                </c:pt>
                <c:pt idx="2">
                  <c:v>1.4478036706914759</c:v>
                </c:pt>
                <c:pt idx="3">
                  <c:v>1.6510293101258753</c:v>
                </c:pt>
                <c:pt idx="4">
                  <c:v>1.5983053279070718</c:v>
                </c:pt>
                <c:pt idx="5">
                  <c:v>1.5404189180086998</c:v>
                </c:pt>
                <c:pt idx="6">
                  <c:v>1.4773700804307588</c:v>
                </c:pt>
                <c:pt idx="7">
                  <c:v>1.4091588151732497</c:v>
                </c:pt>
                <c:pt idx="8">
                  <c:v>1.3357851222361721</c:v>
                </c:pt>
                <c:pt idx="9">
                  <c:v>1.1318554046327087</c:v>
                </c:pt>
                <c:pt idx="10">
                  <c:v>0.92276325934967618</c:v>
                </c:pt>
                <c:pt idx="11">
                  <c:v>0.64581188789366695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5A-44FA-A4BC-CC7B538EA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altLang="zh-CN"/>
              <a:t>Torque</a:t>
            </a:r>
            <a:r>
              <a:rPr lang="en-US" altLang="zh-CN" baseline="0"/>
              <a:t> * RPM / 9554 = Power</a:t>
            </a:r>
            <a:endParaRPr lang="zh-CN"/>
          </a:p>
        </c:rich>
      </c:tx>
      <c:layout>
        <c:manualLayout>
          <c:xMode val="edge"/>
          <c:yMode val="edge"/>
          <c:x val="0.19489566929133859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1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Turbo_optimized!$B$14:$B$27</c:f>
              <c:numCache>
                <c:formatCode>General</c:formatCode>
                <c:ptCount val="12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4500</c:v>
                </c:pt>
                <c:pt idx="8">
                  <c:v>5000</c:v>
                </c:pt>
                <c:pt idx="9">
                  <c:v>5500</c:v>
                </c:pt>
                <c:pt idx="10">
                  <c:v>6000</c:v>
                </c:pt>
                <c:pt idx="11">
                  <c:v>6500</c:v>
                </c:pt>
              </c:numCache>
            </c:numRef>
          </c:xVal>
          <c:yVal>
            <c:numRef>
              <c:f>Turbo_optimized!$C$14:$C$27</c:f>
              <c:numCache>
                <c:formatCode>General</c:formatCode>
                <c:ptCount val="12"/>
                <c:pt idx="0">
                  <c:v>14.653548252041031</c:v>
                </c:pt>
                <c:pt idx="1">
                  <c:v>39.2505756751099</c:v>
                </c:pt>
                <c:pt idx="2">
                  <c:v>64.894285116181706</c:v>
                </c:pt>
                <c:pt idx="3">
                  <c:v>91.584676575256438</c:v>
                </c:pt>
                <c:pt idx="4">
                  <c:v>109.90161189030772</c:v>
                </c:pt>
                <c:pt idx="5">
                  <c:v>128.21854720535902</c:v>
                </c:pt>
                <c:pt idx="6">
                  <c:v>146.53548252041031</c:v>
                </c:pt>
                <c:pt idx="7">
                  <c:v>164.85241783546158</c:v>
                </c:pt>
                <c:pt idx="8">
                  <c:v>183.16935315051288</c:v>
                </c:pt>
                <c:pt idx="9">
                  <c:v>189.97278626753192</c:v>
                </c:pt>
                <c:pt idx="10">
                  <c:v>194.6828553485451</c:v>
                </c:pt>
                <c:pt idx="11">
                  <c:v>190.4961272765334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8D3-487C-BA56-D51D72273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00144"/>
        <c:axId val="597797520"/>
      </c:scatterChart>
      <c:scatterChart>
        <c:scatterStyle val="smoothMarker"/>
        <c:varyColors val="0"/>
        <c:ser>
          <c:idx val="1"/>
          <c:order val="0"/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Turbo_optimized!$B$14:$B$27</c:f>
              <c:numCache>
                <c:formatCode>General</c:formatCode>
                <c:ptCount val="12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4500</c:v>
                </c:pt>
                <c:pt idx="8">
                  <c:v>5000</c:v>
                </c:pt>
                <c:pt idx="9">
                  <c:v>5500</c:v>
                </c:pt>
                <c:pt idx="10">
                  <c:v>6000</c:v>
                </c:pt>
                <c:pt idx="11">
                  <c:v>6500</c:v>
                </c:pt>
              </c:numCache>
            </c:numRef>
          </c:xVal>
          <c:yVal>
            <c:numRef>
              <c:f>Turbo_optimized!$A$14:$A$27</c:f>
              <c:numCache>
                <c:formatCode>General</c:formatCode>
                <c:ptCount val="12"/>
                <c:pt idx="0">
                  <c:v>140</c:v>
                </c:pt>
                <c:pt idx="1">
                  <c:v>250</c:v>
                </c:pt>
                <c:pt idx="2">
                  <c:v>310</c:v>
                </c:pt>
                <c:pt idx="3">
                  <c:v>350</c:v>
                </c:pt>
                <c:pt idx="4">
                  <c:v>350</c:v>
                </c:pt>
                <c:pt idx="5">
                  <c:v>350</c:v>
                </c:pt>
                <c:pt idx="6">
                  <c:v>350</c:v>
                </c:pt>
                <c:pt idx="7">
                  <c:v>350</c:v>
                </c:pt>
                <c:pt idx="8">
                  <c:v>350</c:v>
                </c:pt>
                <c:pt idx="9">
                  <c:v>330</c:v>
                </c:pt>
                <c:pt idx="10">
                  <c:v>310</c:v>
                </c:pt>
                <c:pt idx="11">
                  <c:v>280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8D3-487C-BA56-D51D72273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09984"/>
        <c:axId val="597834624"/>
      </c:scatterChart>
      <c:valAx>
        <c:axId val="59780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797520"/>
        <c:crosses val="autoZero"/>
        <c:crossBetween val="midCat"/>
      </c:valAx>
      <c:valAx>
        <c:axId val="59779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0144"/>
        <c:crosses val="autoZero"/>
        <c:crossBetween val="midCat"/>
      </c:valAx>
      <c:valAx>
        <c:axId val="597834624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9984"/>
        <c:crosses val="max"/>
        <c:crossBetween val="midCat"/>
      </c:valAx>
      <c:valAx>
        <c:axId val="5978099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97834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acceleration vs. speed with gear 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Turbo_optimized!$G$13</c:f>
              <c:strCache>
                <c:ptCount val="1"/>
                <c:pt idx="0">
                  <c:v>speed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Turbo_optimized!$G$14:$G$27</c:f>
              <c:numCache>
                <c:formatCode>General</c:formatCode>
                <c:ptCount val="12"/>
                <c:pt idx="0">
                  <c:v>4.5855034377387325</c:v>
                </c:pt>
                <c:pt idx="1">
                  <c:v>6.8782551566081001</c:v>
                </c:pt>
                <c:pt idx="2">
                  <c:v>9.171006875477465</c:v>
                </c:pt>
                <c:pt idx="3">
                  <c:v>11.463758594346833</c:v>
                </c:pt>
                <c:pt idx="4">
                  <c:v>13.7565103132162</c:v>
                </c:pt>
                <c:pt idx="5">
                  <c:v>16.049262032085565</c:v>
                </c:pt>
                <c:pt idx="6">
                  <c:v>18.34201375095493</c:v>
                </c:pt>
                <c:pt idx="7">
                  <c:v>20.634765469824302</c:v>
                </c:pt>
                <c:pt idx="8">
                  <c:v>22.927517188693667</c:v>
                </c:pt>
                <c:pt idx="9">
                  <c:v>25.220268907563028</c:v>
                </c:pt>
                <c:pt idx="10">
                  <c:v>27.5130206264324</c:v>
                </c:pt>
                <c:pt idx="11">
                  <c:v>29.805772345301769</c:v>
                </c:pt>
              </c:numCache>
            </c:numRef>
          </c:xVal>
          <c:yVal>
            <c:numRef>
              <c:f>Turbo_optimized!$F$14:$F$27</c:f>
              <c:numCache>
                <c:formatCode>General</c:formatCode>
                <c:ptCount val="12"/>
                <c:pt idx="0">
                  <c:v>6.0198960723723598</c:v>
                </c:pt>
                <c:pt idx="1">
                  <c:v>10.839712512873403</c:v>
                </c:pt>
                <c:pt idx="2">
                  <c:v>13.468254009135167</c:v>
                </c:pt>
                <c:pt idx="3">
                  <c:v>15.220272601333418</c:v>
                </c:pt>
                <c:pt idx="4">
                  <c:v>15.219266929350979</c:v>
                </c:pt>
                <c:pt idx="5">
                  <c:v>15.218239713422212</c:v>
                </c:pt>
                <c:pt idx="6">
                  <c:v>15.217190953547114</c:v>
                </c:pt>
                <c:pt idx="7">
                  <c:v>15.216120649725688</c:v>
                </c:pt>
                <c:pt idx="8">
                  <c:v>15.215028801957928</c:v>
                </c:pt>
                <c:pt idx="9">
                  <c:v>14.337414050126657</c:v>
                </c:pt>
                <c:pt idx="10">
                  <c:v>13.459777754349059</c:v>
                </c:pt>
                <c:pt idx="11">
                  <c:v>12.143869234566536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3C-4E12-B816-9338DF60F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Turbo_optimized!$G$13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Turbo_optimized!$I$14:$I$27</c:f>
              <c:numCache>
                <c:formatCode>General</c:formatCode>
                <c:ptCount val="12"/>
                <c:pt idx="0">
                  <c:v>7.2057911164465791</c:v>
                </c:pt>
                <c:pt idx="1">
                  <c:v>10.808686674669872</c:v>
                </c:pt>
                <c:pt idx="2">
                  <c:v>14.411582232893158</c:v>
                </c:pt>
                <c:pt idx="3">
                  <c:v>18.014477791116452</c:v>
                </c:pt>
                <c:pt idx="4">
                  <c:v>21.617373349339744</c:v>
                </c:pt>
                <c:pt idx="5">
                  <c:v>25.220268907563032</c:v>
                </c:pt>
                <c:pt idx="6">
                  <c:v>28.823164465786316</c:v>
                </c:pt>
                <c:pt idx="7">
                  <c:v>32.426060024009615</c:v>
                </c:pt>
                <c:pt idx="8">
                  <c:v>36.028955582232904</c:v>
                </c:pt>
                <c:pt idx="9">
                  <c:v>39.631851140456185</c:v>
                </c:pt>
                <c:pt idx="10">
                  <c:v>43.234746698679487</c:v>
                </c:pt>
                <c:pt idx="11">
                  <c:v>46.837642256902775</c:v>
                </c:pt>
              </c:numCache>
            </c:numRef>
          </c:xVal>
          <c:yVal>
            <c:numRef>
              <c:f>Turbo_optimized!$H$14:$H$27</c:f>
              <c:numCache>
                <c:formatCode>General</c:formatCode>
                <c:ptCount val="12"/>
                <c:pt idx="0">
                  <c:v>4.5142581661842192</c:v>
                </c:pt>
                <c:pt idx="1">
                  <c:v>8.344158329410563</c:v>
                </c:pt>
                <c:pt idx="2">
                  <c:v>10.430849033469931</c:v>
                </c:pt>
                <c:pt idx="3">
                  <c:v>11.820155764865772</c:v>
                </c:pt>
                <c:pt idx="4">
                  <c:v>11.814861532595785</c:v>
                </c:pt>
                <c:pt idx="5">
                  <c:v>11.809400318664574</c:v>
                </c:pt>
                <c:pt idx="6">
                  <c:v>11.803772123072143</c:v>
                </c:pt>
                <c:pt idx="7">
                  <c:v>11.797976945818483</c:v>
                </c:pt>
                <c:pt idx="8">
                  <c:v>11.792014786903602</c:v>
                </c:pt>
                <c:pt idx="9">
                  <c:v>11.088668655325193</c:v>
                </c:pt>
                <c:pt idx="10">
                  <c:v>10.385155542085563</c:v>
                </c:pt>
                <c:pt idx="11">
                  <c:v>9.3328669516835578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0D-4466-A425-E79BDFD10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Turbo_optimized!$G$13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Turbo_optimized!$K$14:$K$27</c:f>
              <c:numCache>
                <c:formatCode>General</c:formatCode>
                <c:ptCount val="12"/>
                <c:pt idx="0">
                  <c:v>9.7001034259857803</c:v>
                </c:pt>
                <c:pt idx="1">
                  <c:v>14.550155138978674</c:v>
                </c:pt>
                <c:pt idx="2">
                  <c:v>19.400206851971561</c:v>
                </c:pt>
                <c:pt idx="3">
                  <c:v>24.250258564964454</c:v>
                </c:pt>
                <c:pt idx="4">
                  <c:v>29.100310277957348</c:v>
                </c:pt>
                <c:pt idx="5">
                  <c:v>33.950361990950235</c:v>
                </c:pt>
                <c:pt idx="6">
                  <c:v>38.800413703943121</c:v>
                </c:pt>
                <c:pt idx="7">
                  <c:v>43.650465416936022</c:v>
                </c:pt>
                <c:pt idx="8">
                  <c:v>48.500517129928909</c:v>
                </c:pt>
                <c:pt idx="9">
                  <c:v>53.350568842921795</c:v>
                </c:pt>
                <c:pt idx="10">
                  <c:v>58.200620555914696</c:v>
                </c:pt>
                <c:pt idx="11">
                  <c:v>63.05067226890759</c:v>
                </c:pt>
              </c:numCache>
            </c:numRef>
          </c:xVal>
          <c:yVal>
            <c:numRef>
              <c:f>Turbo_optimized!$J$14:$J$27</c:f>
              <c:numCache>
                <c:formatCode>General</c:formatCode>
                <c:ptCount val="12"/>
                <c:pt idx="0">
                  <c:v>3.2559669377493266</c:v>
                </c:pt>
                <c:pt idx="1">
                  <c:v>6.0979493322592138</c:v>
                </c:pt>
                <c:pt idx="2">
                  <c:v>7.6447975795431438</c:v>
                </c:pt>
                <c:pt idx="3">
                  <c:v>8.673410612432253</c:v>
                </c:pt>
                <c:pt idx="4">
                  <c:v>8.6658558090391207</c:v>
                </c:pt>
                <c:pt idx="5">
                  <c:v>8.6579984131385928</c:v>
                </c:pt>
                <c:pt idx="6">
                  <c:v>8.6498384247306674</c:v>
                </c:pt>
                <c:pt idx="7">
                  <c:v>8.6413758438153465</c:v>
                </c:pt>
                <c:pt idx="8">
                  <c:v>8.6326106703926317</c:v>
                </c:pt>
                <c:pt idx="9">
                  <c:v>8.105610282575098</c:v>
                </c:pt>
                <c:pt idx="10">
                  <c:v>7.5783073022501677</c:v>
                </c:pt>
                <c:pt idx="11">
                  <c:v>6.7917354184741274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FF-4D6A-A2A8-7D74B7054F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Turbo_optimized!$G$13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Turbo_optimized!$M$14:$M$27</c:f>
              <c:numCache>
                <c:formatCode>General</c:formatCode>
                <c:ptCount val="12"/>
                <c:pt idx="0">
                  <c:v>12.610134453781516</c:v>
                </c:pt>
                <c:pt idx="1">
                  <c:v>18.915201680672276</c:v>
                </c:pt>
                <c:pt idx="2">
                  <c:v>25.220268907563032</c:v>
                </c:pt>
                <c:pt idx="3">
                  <c:v>31.525336134453791</c:v>
                </c:pt>
                <c:pt idx="4">
                  <c:v>37.830403361344551</c:v>
                </c:pt>
                <c:pt idx="5">
                  <c:v>44.135470588235307</c:v>
                </c:pt>
                <c:pt idx="6">
                  <c:v>50.440537815126063</c:v>
                </c:pt>
                <c:pt idx="7">
                  <c:v>56.745605042016834</c:v>
                </c:pt>
                <c:pt idx="8">
                  <c:v>63.050672268907583</c:v>
                </c:pt>
                <c:pt idx="9">
                  <c:v>69.355739495798332</c:v>
                </c:pt>
                <c:pt idx="10">
                  <c:v>75.660806722689102</c:v>
                </c:pt>
                <c:pt idx="11">
                  <c:v>81.965873949579873</c:v>
                </c:pt>
              </c:numCache>
            </c:numRef>
          </c:xVal>
          <c:yVal>
            <c:numRef>
              <c:f>Turbo_optimized!$L$14:$L$27</c:f>
              <c:numCache>
                <c:formatCode>General</c:formatCode>
                <c:ptCount val="12"/>
                <c:pt idx="0">
                  <c:v>2.4153546441248843</c:v>
                </c:pt>
                <c:pt idx="1">
                  <c:v>4.597671883090892</c:v>
                </c:pt>
                <c:pt idx="2">
                  <c:v>5.78345346785897</c:v>
                </c:pt>
                <c:pt idx="3">
                  <c:v>6.5703139621453781</c:v>
                </c:pt>
                <c:pt idx="4">
                  <c:v>6.5598436568059402</c:v>
                </c:pt>
                <c:pt idx="5">
                  <c:v>6.5488619701290052</c:v>
                </c:pt>
                <c:pt idx="6">
                  <c:v>6.5373689021145713</c:v>
                </c:pt>
                <c:pt idx="7">
                  <c:v>6.5253644527626387</c:v>
                </c:pt>
                <c:pt idx="8">
                  <c:v>6.5128486220732071</c:v>
                </c:pt>
                <c:pt idx="9">
                  <c:v>6.1014117009021041</c:v>
                </c:pt>
                <c:pt idx="10">
                  <c:v>5.6894633983935039</c:v>
                </c:pt>
                <c:pt idx="11">
                  <c:v>5.0777988599753163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0DE-417F-9702-FAC3AD82D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Turbo_optimized!$G$13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Turbo_optimized!$O$14:$O$27</c:f>
              <c:numCache>
                <c:formatCode>General</c:formatCode>
                <c:ptCount val="12"/>
                <c:pt idx="0">
                  <c:v>15.155340099984855</c:v>
                </c:pt>
                <c:pt idx="1">
                  <c:v>22.733010149977286</c:v>
                </c:pt>
                <c:pt idx="2">
                  <c:v>30.31068019996971</c:v>
                </c:pt>
                <c:pt idx="3">
                  <c:v>37.888350249962144</c:v>
                </c:pt>
                <c:pt idx="4">
                  <c:v>45.466020299954572</c:v>
                </c:pt>
                <c:pt idx="5">
                  <c:v>53.043690349946999</c:v>
                </c:pt>
                <c:pt idx="6">
                  <c:v>60.621360399939419</c:v>
                </c:pt>
                <c:pt idx="7">
                  <c:v>68.199030449931854</c:v>
                </c:pt>
                <c:pt idx="8">
                  <c:v>75.776700499924289</c:v>
                </c:pt>
                <c:pt idx="9">
                  <c:v>83.354370549916695</c:v>
                </c:pt>
                <c:pt idx="10">
                  <c:v>90.932040599909143</c:v>
                </c:pt>
                <c:pt idx="11">
                  <c:v>98.509710649901578</c:v>
                </c:pt>
              </c:numCache>
            </c:numRef>
          </c:xVal>
          <c:yVal>
            <c:numRef>
              <c:f>Turbo_optimized!$N$14:$N$27</c:f>
              <c:numCache>
                <c:formatCode>General</c:formatCode>
                <c:ptCount val="12"/>
                <c:pt idx="0">
                  <c:v>1.9434431117851181</c:v>
                </c:pt>
                <c:pt idx="1">
                  <c:v>3.755644895862928</c:v>
                </c:pt>
                <c:pt idx="2">
                  <c:v>4.7383572484693444</c:v>
                </c:pt>
                <c:pt idx="3">
                  <c:v>5.3888306404141595</c:v>
                </c:pt>
                <c:pt idx="4">
                  <c:v>5.3755647578241801</c:v>
                </c:pt>
                <c:pt idx="5">
                  <c:v>5.3615602284457946</c:v>
                </c:pt>
                <c:pt idx="6">
                  <c:v>5.3468170522790031</c:v>
                </c:pt>
                <c:pt idx="7">
                  <c:v>5.3313352293238072</c:v>
                </c:pt>
                <c:pt idx="8">
                  <c:v>5.3151147595802044</c:v>
                </c:pt>
                <c:pt idx="9">
                  <c:v>4.9666553291750013</c:v>
                </c:pt>
                <c:pt idx="10">
                  <c:v>4.617457251981393</c:v>
                </c:pt>
                <c:pt idx="11">
                  <c:v>4.1017703710627815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4C6-4A86-AEF3-7981A88F1E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acceleration vs. speed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Turbo_optimized!$G$13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Turbo_optimized!$G$14:$G$27</c:f>
              <c:numCache>
                <c:formatCode>General</c:formatCode>
                <c:ptCount val="12"/>
                <c:pt idx="0">
                  <c:v>4.5855034377387325</c:v>
                </c:pt>
                <c:pt idx="1">
                  <c:v>6.8782551566081001</c:v>
                </c:pt>
                <c:pt idx="2">
                  <c:v>9.171006875477465</c:v>
                </c:pt>
                <c:pt idx="3">
                  <c:v>11.463758594346833</c:v>
                </c:pt>
                <c:pt idx="4">
                  <c:v>13.7565103132162</c:v>
                </c:pt>
                <c:pt idx="5">
                  <c:v>16.049262032085565</c:v>
                </c:pt>
                <c:pt idx="6">
                  <c:v>18.34201375095493</c:v>
                </c:pt>
                <c:pt idx="7">
                  <c:v>20.634765469824302</c:v>
                </c:pt>
                <c:pt idx="8">
                  <c:v>22.927517188693667</c:v>
                </c:pt>
                <c:pt idx="9">
                  <c:v>25.220268907563028</c:v>
                </c:pt>
                <c:pt idx="10">
                  <c:v>27.5130206264324</c:v>
                </c:pt>
                <c:pt idx="11">
                  <c:v>29.805772345301769</c:v>
                </c:pt>
              </c:numCache>
            </c:numRef>
          </c:xVal>
          <c:yVal>
            <c:numRef>
              <c:f>Turbo_optimized!$F$14:$F$27</c:f>
              <c:numCache>
                <c:formatCode>General</c:formatCode>
                <c:ptCount val="12"/>
                <c:pt idx="0">
                  <c:v>6.0198960723723598</c:v>
                </c:pt>
                <c:pt idx="1">
                  <c:v>10.839712512873403</c:v>
                </c:pt>
                <c:pt idx="2">
                  <c:v>13.468254009135167</c:v>
                </c:pt>
                <c:pt idx="3">
                  <c:v>15.220272601333418</c:v>
                </c:pt>
                <c:pt idx="4">
                  <c:v>15.219266929350979</c:v>
                </c:pt>
                <c:pt idx="5">
                  <c:v>15.218239713422212</c:v>
                </c:pt>
                <c:pt idx="6">
                  <c:v>15.217190953547114</c:v>
                </c:pt>
                <c:pt idx="7">
                  <c:v>15.216120649725688</c:v>
                </c:pt>
                <c:pt idx="8">
                  <c:v>15.215028801957928</c:v>
                </c:pt>
                <c:pt idx="9">
                  <c:v>14.337414050126657</c:v>
                </c:pt>
                <c:pt idx="10">
                  <c:v>13.459777754349059</c:v>
                </c:pt>
                <c:pt idx="11">
                  <c:v>12.143869234566536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AD-484B-8DFD-646C612365B4}"/>
            </c:ext>
          </c:extLst>
        </c:ser>
        <c:ser>
          <c:idx val="2"/>
          <c:order val="1"/>
          <c:tx>
            <c:strRef>
              <c:f>Turbo_optimized!$G$13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Turbo_optimized!$I$14:$I$27</c:f>
              <c:numCache>
                <c:formatCode>General</c:formatCode>
                <c:ptCount val="12"/>
                <c:pt idx="0">
                  <c:v>7.2057911164465791</c:v>
                </c:pt>
                <c:pt idx="1">
                  <c:v>10.808686674669872</c:v>
                </c:pt>
                <c:pt idx="2">
                  <c:v>14.411582232893158</c:v>
                </c:pt>
                <c:pt idx="3">
                  <c:v>18.014477791116452</c:v>
                </c:pt>
                <c:pt idx="4">
                  <c:v>21.617373349339744</c:v>
                </c:pt>
                <c:pt idx="5">
                  <c:v>25.220268907563032</c:v>
                </c:pt>
                <c:pt idx="6">
                  <c:v>28.823164465786316</c:v>
                </c:pt>
                <c:pt idx="7">
                  <c:v>32.426060024009615</c:v>
                </c:pt>
                <c:pt idx="8">
                  <c:v>36.028955582232904</c:v>
                </c:pt>
                <c:pt idx="9">
                  <c:v>39.631851140456185</c:v>
                </c:pt>
                <c:pt idx="10">
                  <c:v>43.234746698679487</c:v>
                </c:pt>
                <c:pt idx="11">
                  <c:v>46.837642256902775</c:v>
                </c:pt>
              </c:numCache>
            </c:numRef>
          </c:xVal>
          <c:yVal>
            <c:numRef>
              <c:f>Turbo_optimized!$H$14:$H$27</c:f>
              <c:numCache>
                <c:formatCode>General</c:formatCode>
                <c:ptCount val="12"/>
                <c:pt idx="0">
                  <c:v>4.5142581661842192</c:v>
                </c:pt>
                <c:pt idx="1">
                  <c:v>8.344158329410563</c:v>
                </c:pt>
                <c:pt idx="2">
                  <c:v>10.430849033469931</c:v>
                </c:pt>
                <c:pt idx="3">
                  <c:v>11.820155764865772</c:v>
                </c:pt>
                <c:pt idx="4">
                  <c:v>11.814861532595785</c:v>
                </c:pt>
                <c:pt idx="5">
                  <c:v>11.809400318664574</c:v>
                </c:pt>
                <c:pt idx="6">
                  <c:v>11.803772123072143</c:v>
                </c:pt>
                <c:pt idx="7">
                  <c:v>11.797976945818483</c:v>
                </c:pt>
                <c:pt idx="8">
                  <c:v>11.792014786903602</c:v>
                </c:pt>
                <c:pt idx="9">
                  <c:v>11.088668655325193</c:v>
                </c:pt>
                <c:pt idx="10">
                  <c:v>10.385155542085563</c:v>
                </c:pt>
                <c:pt idx="11">
                  <c:v>9.3328669516835578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3AD-484B-8DFD-646C612365B4}"/>
            </c:ext>
          </c:extLst>
        </c:ser>
        <c:ser>
          <c:idx val="3"/>
          <c:order val="2"/>
          <c:tx>
            <c:strRef>
              <c:f>Turbo_optimized!$G$13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Turbo_optimized!$K$14:$K$27</c:f>
              <c:numCache>
                <c:formatCode>General</c:formatCode>
                <c:ptCount val="12"/>
                <c:pt idx="0">
                  <c:v>9.7001034259857803</c:v>
                </c:pt>
                <c:pt idx="1">
                  <c:v>14.550155138978674</c:v>
                </c:pt>
                <c:pt idx="2">
                  <c:v>19.400206851971561</c:v>
                </c:pt>
                <c:pt idx="3">
                  <c:v>24.250258564964454</c:v>
                </c:pt>
                <c:pt idx="4">
                  <c:v>29.100310277957348</c:v>
                </c:pt>
                <c:pt idx="5">
                  <c:v>33.950361990950235</c:v>
                </c:pt>
                <c:pt idx="6">
                  <c:v>38.800413703943121</c:v>
                </c:pt>
                <c:pt idx="7">
                  <c:v>43.650465416936022</c:v>
                </c:pt>
                <c:pt idx="8">
                  <c:v>48.500517129928909</c:v>
                </c:pt>
                <c:pt idx="9">
                  <c:v>53.350568842921795</c:v>
                </c:pt>
                <c:pt idx="10">
                  <c:v>58.200620555914696</c:v>
                </c:pt>
                <c:pt idx="11">
                  <c:v>63.05067226890759</c:v>
                </c:pt>
              </c:numCache>
            </c:numRef>
          </c:xVal>
          <c:yVal>
            <c:numRef>
              <c:f>Turbo_optimized!$J$14:$J$27</c:f>
              <c:numCache>
                <c:formatCode>General</c:formatCode>
                <c:ptCount val="12"/>
                <c:pt idx="0">
                  <c:v>3.2559669377493266</c:v>
                </c:pt>
                <c:pt idx="1">
                  <c:v>6.0979493322592138</c:v>
                </c:pt>
                <c:pt idx="2">
                  <c:v>7.6447975795431438</c:v>
                </c:pt>
                <c:pt idx="3">
                  <c:v>8.673410612432253</c:v>
                </c:pt>
                <c:pt idx="4">
                  <c:v>8.6658558090391207</c:v>
                </c:pt>
                <c:pt idx="5">
                  <c:v>8.6579984131385928</c:v>
                </c:pt>
                <c:pt idx="6">
                  <c:v>8.6498384247306674</c:v>
                </c:pt>
                <c:pt idx="7">
                  <c:v>8.6413758438153465</c:v>
                </c:pt>
                <c:pt idx="8">
                  <c:v>8.6326106703926317</c:v>
                </c:pt>
                <c:pt idx="9">
                  <c:v>8.105610282575098</c:v>
                </c:pt>
                <c:pt idx="10">
                  <c:v>7.5783073022501677</c:v>
                </c:pt>
                <c:pt idx="11">
                  <c:v>6.7917354184741274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3AD-484B-8DFD-646C612365B4}"/>
            </c:ext>
          </c:extLst>
        </c:ser>
        <c:ser>
          <c:idx val="4"/>
          <c:order val="3"/>
          <c:tx>
            <c:strRef>
              <c:f>Turbo_optimized!$G$13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Turbo_optimized!$M$14:$M$27</c:f>
              <c:numCache>
                <c:formatCode>General</c:formatCode>
                <c:ptCount val="12"/>
                <c:pt idx="0">
                  <c:v>12.610134453781516</c:v>
                </c:pt>
                <c:pt idx="1">
                  <c:v>18.915201680672276</c:v>
                </c:pt>
                <c:pt idx="2">
                  <c:v>25.220268907563032</c:v>
                </c:pt>
                <c:pt idx="3">
                  <c:v>31.525336134453791</c:v>
                </c:pt>
                <c:pt idx="4">
                  <c:v>37.830403361344551</c:v>
                </c:pt>
                <c:pt idx="5">
                  <c:v>44.135470588235307</c:v>
                </c:pt>
                <c:pt idx="6">
                  <c:v>50.440537815126063</c:v>
                </c:pt>
                <c:pt idx="7">
                  <c:v>56.745605042016834</c:v>
                </c:pt>
                <c:pt idx="8">
                  <c:v>63.050672268907583</c:v>
                </c:pt>
                <c:pt idx="9">
                  <c:v>69.355739495798332</c:v>
                </c:pt>
                <c:pt idx="10">
                  <c:v>75.660806722689102</c:v>
                </c:pt>
                <c:pt idx="11">
                  <c:v>81.965873949579873</c:v>
                </c:pt>
              </c:numCache>
            </c:numRef>
          </c:xVal>
          <c:yVal>
            <c:numRef>
              <c:f>Turbo_optimized!$L$14:$L$27</c:f>
              <c:numCache>
                <c:formatCode>General</c:formatCode>
                <c:ptCount val="12"/>
                <c:pt idx="0">
                  <c:v>2.4153546441248843</c:v>
                </c:pt>
                <c:pt idx="1">
                  <c:v>4.597671883090892</c:v>
                </c:pt>
                <c:pt idx="2">
                  <c:v>5.78345346785897</c:v>
                </c:pt>
                <c:pt idx="3">
                  <c:v>6.5703139621453781</c:v>
                </c:pt>
                <c:pt idx="4">
                  <c:v>6.5598436568059402</c:v>
                </c:pt>
                <c:pt idx="5">
                  <c:v>6.5488619701290052</c:v>
                </c:pt>
                <c:pt idx="6">
                  <c:v>6.5373689021145713</c:v>
                </c:pt>
                <c:pt idx="7">
                  <c:v>6.5253644527626387</c:v>
                </c:pt>
                <c:pt idx="8">
                  <c:v>6.5128486220732071</c:v>
                </c:pt>
                <c:pt idx="9">
                  <c:v>6.1014117009021041</c:v>
                </c:pt>
                <c:pt idx="10">
                  <c:v>5.6894633983935039</c:v>
                </c:pt>
                <c:pt idx="11">
                  <c:v>5.0777988599753163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3AD-484B-8DFD-646C612365B4}"/>
            </c:ext>
          </c:extLst>
        </c:ser>
        <c:ser>
          <c:idx val="5"/>
          <c:order val="4"/>
          <c:tx>
            <c:strRef>
              <c:f>Turbo_optimized!$G$13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Turbo_optimized!$O$14:$O$27</c:f>
              <c:numCache>
                <c:formatCode>General</c:formatCode>
                <c:ptCount val="12"/>
                <c:pt idx="0">
                  <c:v>15.155340099984855</c:v>
                </c:pt>
                <c:pt idx="1">
                  <c:v>22.733010149977286</c:v>
                </c:pt>
                <c:pt idx="2">
                  <c:v>30.31068019996971</c:v>
                </c:pt>
                <c:pt idx="3">
                  <c:v>37.888350249962144</c:v>
                </c:pt>
                <c:pt idx="4">
                  <c:v>45.466020299954572</c:v>
                </c:pt>
                <c:pt idx="5">
                  <c:v>53.043690349946999</c:v>
                </c:pt>
                <c:pt idx="6">
                  <c:v>60.621360399939419</c:v>
                </c:pt>
                <c:pt idx="7">
                  <c:v>68.199030449931854</c:v>
                </c:pt>
                <c:pt idx="8">
                  <c:v>75.776700499924289</c:v>
                </c:pt>
                <c:pt idx="9">
                  <c:v>83.354370549916695</c:v>
                </c:pt>
                <c:pt idx="10">
                  <c:v>90.932040599909143</c:v>
                </c:pt>
                <c:pt idx="11">
                  <c:v>98.509710649901578</c:v>
                </c:pt>
              </c:numCache>
            </c:numRef>
          </c:xVal>
          <c:yVal>
            <c:numRef>
              <c:f>Turbo_optimized!$N$14:$N$27</c:f>
              <c:numCache>
                <c:formatCode>General</c:formatCode>
                <c:ptCount val="12"/>
                <c:pt idx="0">
                  <c:v>1.9434431117851181</c:v>
                </c:pt>
                <c:pt idx="1">
                  <c:v>3.755644895862928</c:v>
                </c:pt>
                <c:pt idx="2">
                  <c:v>4.7383572484693444</c:v>
                </c:pt>
                <c:pt idx="3">
                  <c:v>5.3888306404141595</c:v>
                </c:pt>
                <c:pt idx="4">
                  <c:v>5.3755647578241801</c:v>
                </c:pt>
                <c:pt idx="5">
                  <c:v>5.3615602284457946</c:v>
                </c:pt>
                <c:pt idx="6">
                  <c:v>5.3468170522790031</c:v>
                </c:pt>
                <c:pt idx="7">
                  <c:v>5.3313352293238072</c:v>
                </c:pt>
                <c:pt idx="8">
                  <c:v>5.3151147595802044</c:v>
                </c:pt>
                <c:pt idx="9">
                  <c:v>4.9666553291750013</c:v>
                </c:pt>
                <c:pt idx="10">
                  <c:v>4.617457251981393</c:v>
                </c:pt>
                <c:pt idx="11">
                  <c:v>4.1017703710627815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3AD-484B-8DFD-646C612365B4}"/>
            </c:ext>
          </c:extLst>
        </c:ser>
        <c:ser>
          <c:idx val="0"/>
          <c:order val="5"/>
          <c:tx>
            <c:strRef>
              <c:f>Turbo_optimized!$G$13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Turbo_optimized!$Q$14:$Q$27</c:f>
              <c:numCache>
                <c:formatCode>General</c:formatCode>
                <c:ptCount val="12"/>
                <c:pt idx="0">
                  <c:v>18.345938015771139</c:v>
                </c:pt>
                <c:pt idx="1">
                  <c:v>27.518907023656713</c:v>
                </c:pt>
                <c:pt idx="2">
                  <c:v>36.691876031542279</c:v>
                </c:pt>
                <c:pt idx="3">
                  <c:v>45.864845039427848</c:v>
                </c:pt>
                <c:pt idx="4">
                  <c:v>55.037814047313425</c:v>
                </c:pt>
                <c:pt idx="5">
                  <c:v>64.210783055198988</c:v>
                </c:pt>
                <c:pt idx="6">
                  <c:v>73.383752063084557</c:v>
                </c:pt>
                <c:pt idx="7">
                  <c:v>82.556721070970141</c:v>
                </c:pt>
                <c:pt idx="8">
                  <c:v>91.729690078855697</c:v>
                </c:pt>
                <c:pt idx="9">
                  <c:v>100.90265908674125</c:v>
                </c:pt>
                <c:pt idx="10">
                  <c:v>110.07562809462685</c:v>
                </c:pt>
                <c:pt idx="11">
                  <c:v>119.24859710251242</c:v>
                </c:pt>
              </c:numCache>
            </c:numRef>
          </c:xVal>
          <c:yVal>
            <c:numRef>
              <c:f>Turbo_optimized!$P$14:$P$27</c:f>
              <c:numCache>
                <c:formatCode>General</c:formatCode>
                <c:ptCount val="12"/>
                <c:pt idx="0">
                  <c:v>1.5353149340062235</c:v>
                </c:pt>
                <c:pt idx="1">
                  <c:v>3.0276325517224212</c:v>
                </c:pt>
                <c:pt idx="2">
                  <c:v>3.8342475622345784</c:v>
                </c:pt>
                <c:pt idx="3">
                  <c:v>4.36593209360296</c:v>
                </c:pt>
                <c:pt idx="4">
                  <c:v>4.3488380604540549</c:v>
                </c:pt>
                <c:pt idx="5">
                  <c:v>4.3306616335348833</c:v>
                </c:pt>
                <c:pt idx="6">
                  <c:v>4.3114028128454445</c:v>
                </c:pt>
                <c:pt idx="7">
                  <c:v>4.2910615983857365</c:v>
                </c:pt>
                <c:pt idx="8">
                  <c:v>4.2696379901557631</c:v>
                </c:pt>
                <c:pt idx="9">
                  <c:v>3.9732839027820135</c:v>
                </c:pt>
                <c:pt idx="10">
                  <c:v>3.6758474216379948</c:v>
                </c:pt>
                <c:pt idx="11">
                  <c:v>3.2404045040369547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3AD-484B-8DFD-646C61236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Turbo_optimized!$G$13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Turbo_optimized!$Q$14:$Q$27</c:f>
              <c:numCache>
                <c:formatCode>General</c:formatCode>
                <c:ptCount val="12"/>
                <c:pt idx="0">
                  <c:v>18.345938015771139</c:v>
                </c:pt>
                <c:pt idx="1">
                  <c:v>27.518907023656713</c:v>
                </c:pt>
                <c:pt idx="2">
                  <c:v>36.691876031542279</c:v>
                </c:pt>
                <c:pt idx="3">
                  <c:v>45.864845039427848</c:v>
                </c:pt>
                <c:pt idx="4">
                  <c:v>55.037814047313425</c:v>
                </c:pt>
                <c:pt idx="5">
                  <c:v>64.210783055198988</c:v>
                </c:pt>
                <c:pt idx="6">
                  <c:v>73.383752063084557</c:v>
                </c:pt>
                <c:pt idx="7">
                  <c:v>82.556721070970141</c:v>
                </c:pt>
                <c:pt idx="8">
                  <c:v>91.729690078855697</c:v>
                </c:pt>
                <c:pt idx="9">
                  <c:v>100.90265908674125</c:v>
                </c:pt>
                <c:pt idx="10">
                  <c:v>110.07562809462685</c:v>
                </c:pt>
                <c:pt idx="11">
                  <c:v>119.24859710251242</c:v>
                </c:pt>
              </c:numCache>
            </c:numRef>
          </c:xVal>
          <c:yVal>
            <c:numRef>
              <c:f>Turbo_optimized!$P$14:$P$27</c:f>
              <c:numCache>
                <c:formatCode>General</c:formatCode>
                <c:ptCount val="12"/>
                <c:pt idx="0">
                  <c:v>1.5353149340062235</c:v>
                </c:pt>
                <c:pt idx="1">
                  <c:v>3.0276325517224212</c:v>
                </c:pt>
                <c:pt idx="2">
                  <c:v>3.8342475622345784</c:v>
                </c:pt>
                <c:pt idx="3">
                  <c:v>4.36593209360296</c:v>
                </c:pt>
                <c:pt idx="4">
                  <c:v>4.3488380604540549</c:v>
                </c:pt>
                <c:pt idx="5">
                  <c:v>4.3306616335348833</c:v>
                </c:pt>
                <c:pt idx="6">
                  <c:v>4.3114028128454445</c:v>
                </c:pt>
                <c:pt idx="7">
                  <c:v>4.2910615983857365</c:v>
                </c:pt>
                <c:pt idx="8">
                  <c:v>4.2696379901557631</c:v>
                </c:pt>
                <c:pt idx="9">
                  <c:v>3.9732839027820135</c:v>
                </c:pt>
                <c:pt idx="10">
                  <c:v>3.6758474216379948</c:v>
                </c:pt>
                <c:pt idx="11">
                  <c:v>3.2404045040369547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06B-46AF-83AF-98498CB2C6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altLang="zh-CN"/>
              <a:t>Torque</a:t>
            </a:r>
            <a:r>
              <a:rPr lang="en-US" altLang="zh-CN" baseline="0"/>
              <a:t> * RPM / 9554 = Power</a:t>
            </a:r>
            <a:endParaRPr lang="zh-CN"/>
          </a:p>
        </c:rich>
      </c:tx>
      <c:layout>
        <c:manualLayout>
          <c:xMode val="edge"/>
          <c:yMode val="edge"/>
          <c:x val="0.19489566929133859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1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Turbo_Eco!$B$14:$B$27</c:f>
              <c:numCache>
                <c:formatCode>General</c:formatCode>
                <c:ptCount val="12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4500</c:v>
                </c:pt>
                <c:pt idx="8">
                  <c:v>5000</c:v>
                </c:pt>
                <c:pt idx="9">
                  <c:v>5500</c:v>
                </c:pt>
                <c:pt idx="10">
                  <c:v>6000</c:v>
                </c:pt>
                <c:pt idx="11">
                  <c:v>6500</c:v>
                </c:pt>
              </c:numCache>
            </c:numRef>
          </c:xVal>
          <c:yVal>
            <c:numRef>
              <c:f>Turbo_Eco!$C$14:$C$27</c:f>
              <c:numCache>
                <c:formatCode>General</c:formatCode>
                <c:ptCount val="12"/>
                <c:pt idx="0">
                  <c:v>14.653548252041031</c:v>
                </c:pt>
                <c:pt idx="1">
                  <c:v>39.2505756751099</c:v>
                </c:pt>
                <c:pt idx="2">
                  <c:v>64.894285116181706</c:v>
                </c:pt>
                <c:pt idx="3">
                  <c:v>91.584676575256438</c:v>
                </c:pt>
                <c:pt idx="4">
                  <c:v>109.90161189030772</c:v>
                </c:pt>
                <c:pt idx="5">
                  <c:v>128.21854720535902</c:v>
                </c:pt>
                <c:pt idx="6">
                  <c:v>146.53548252041031</c:v>
                </c:pt>
                <c:pt idx="7">
                  <c:v>164.85241783546158</c:v>
                </c:pt>
                <c:pt idx="8">
                  <c:v>183.16935315051288</c:v>
                </c:pt>
                <c:pt idx="9">
                  <c:v>189.97278626753192</c:v>
                </c:pt>
                <c:pt idx="10">
                  <c:v>194.6828553485451</c:v>
                </c:pt>
                <c:pt idx="11">
                  <c:v>190.4961272765334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58-4C79-A02C-6FBA43DDD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00144"/>
        <c:axId val="597797520"/>
      </c:scatterChart>
      <c:scatterChart>
        <c:scatterStyle val="smoothMarker"/>
        <c:varyColors val="0"/>
        <c:ser>
          <c:idx val="1"/>
          <c:order val="0"/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Turbo_Eco!$B$14:$B$27</c:f>
              <c:numCache>
                <c:formatCode>General</c:formatCode>
                <c:ptCount val="12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4500</c:v>
                </c:pt>
                <c:pt idx="8">
                  <c:v>5000</c:v>
                </c:pt>
                <c:pt idx="9">
                  <c:v>5500</c:v>
                </c:pt>
                <c:pt idx="10">
                  <c:v>6000</c:v>
                </c:pt>
                <c:pt idx="11">
                  <c:v>6500</c:v>
                </c:pt>
              </c:numCache>
            </c:numRef>
          </c:xVal>
          <c:yVal>
            <c:numRef>
              <c:f>Turbo_Eco!$A$14:$A$27</c:f>
              <c:numCache>
                <c:formatCode>General</c:formatCode>
                <c:ptCount val="12"/>
                <c:pt idx="0">
                  <c:v>140</c:v>
                </c:pt>
                <c:pt idx="1">
                  <c:v>250</c:v>
                </c:pt>
                <c:pt idx="2">
                  <c:v>310</c:v>
                </c:pt>
                <c:pt idx="3">
                  <c:v>350</c:v>
                </c:pt>
                <c:pt idx="4">
                  <c:v>350</c:v>
                </c:pt>
                <c:pt idx="5">
                  <c:v>350</c:v>
                </c:pt>
                <c:pt idx="6">
                  <c:v>350</c:v>
                </c:pt>
                <c:pt idx="7">
                  <c:v>350</c:v>
                </c:pt>
                <c:pt idx="8">
                  <c:v>350</c:v>
                </c:pt>
                <c:pt idx="9">
                  <c:v>330</c:v>
                </c:pt>
                <c:pt idx="10">
                  <c:v>310</c:v>
                </c:pt>
                <c:pt idx="11">
                  <c:v>280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58-4C79-A02C-6FBA43DDD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09984"/>
        <c:axId val="597834624"/>
      </c:scatterChart>
      <c:valAx>
        <c:axId val="59780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797520"/>
        <c:crosses val="autoZero"/>
        <c:crossBetween val="midCat"/>
      </c:valAx>
      <c:valAx>
        <c:axId val="597797520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0144"/>
        <c:crosses val="autoZero"/>
        <c:crossBetween val="midCat"/>
      </c:valAx>
      <c:valAx>
        <c:axId val="597834624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9984"/>
        <c:crosses val="max"/>
        <c:crossBetween val="midCat"/>
      </c:valAx>
      <c:valAx>
        <c:axId val="5978099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97834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altLang="zh-CN"/>
              <a:t>Torque</a:t>
            </a:r>
            <a:r>
              <a:rPr lang="en-US" altLang="zh-CN" baseline="0"/>
              <a:t> * RPM / 9554 = Power</a:t>
            </a:r>
            <a:endParaRPr lang="zh-CN"/>
          </a:p>
        </c:rich>
      </c:tx>
      <c:layout>
        <c:manualLayout>
          <c:xMode val="edge"/>
          <c:yMode val="edge"/>
          <c:x val="0.19489566929133859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1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Turbo!$B$50:$B$63</c:f>
              <c:numCache>
                <c:formatCode>General</c:formatCode>
                <c:ptCount val="12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4500</c:v>
                </c:pt>
                <c:pt idx="8">
                  <c:v>5000</c:v>
                </c:pt>
                <c:pt idx="9">
                  <c:v>5500</c:v>
                </c:pt>
                <c:pt idx="10">
                  <c:v>6000</c:v>
                </c:pt>
                <c:pt idx="11">
                  <c:v>6500</c:v>
                </c:pt>
              </c:numCache>
            </c:numRef>
          </c:xVal>
          <c:yVal>
            <c:numRef>
              <c:f>Turbo!$C$50:$C$63</c:f>
              <c:numCache>
                <c:formatCode>General</c:formatCode>
                <c:ptCount val="12"/>
                <c:pt idx="0">
                  <c:v>14.653548252041031</c:v>
                </c:pt>
                <c:pt idx="1">
                  <c:v>39.2505756751099</c:v>
                </c:pt>
                <c:pt idx="2">
                  <c:v>64.894285116181706</c:v>
                </c:pt>
                <c:pt idx="3">
                  <c:v>91.584676575256438</c:v>
                </c:pt>
                <c:pt idx="4">
                  <c:v>109.90161189030772</c:v>
                </c:pt>
                <c:pt idx="5">
                  <c:v>128.21854720535902</c:v>
                </c:pt>
                <c:pt idx="6">
                  <c:v>146.53548252041031</c:v>
                </c:pt>
                <c:pt idx="7">
                  <c:v>164.85241783546158</c:v>
                </c:pt>
                <c:pt idx="8">
                  <c:v>183.16935315051288</c:v>
                </c:pt>
                <c:pt idx="9">
                  <c:v>189.97278626753192</c:v>
                </c:pt>
                <c:pt idx="10">
                  <c:v>194.6828553485451</c:v>
                </c:pt>
                <c:pt idx="11">
                  <c:v>190.4961272765334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CB4-440D-86FA-02B958B27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00144"/>
        <c:axId val="597797520"/>
      </c:scatterChart>
      <c:scatterChart>
        <c:scatterStyle val="smoothMarker"/>
        <c:varyColors val="0"/>
        <c:ser>
          <c:idx val="1"/>
          <c:order val="0"/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Turbo!$B$50:$B$63</c:f>
              <c:numCache>
                <c:formatCode>General</c:formatCode>
                <c:ptCount val="12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4500</c:v>
                </c:pt>
                <c:pt idx="8">
                  <c:v>5000</c:v>
                </c:pt>
                <c:pt idx="9">
                  <c:v>5500</c:v>
                </c:pt>
                <c:pt idx="10">
                  <c:v>6000</c:v>
                </c:pt>
                <c:pt idx="11">
                  <c:v>6500</c:v>
                </c:pt>
              </c:numCache>
            </c:numRef>
          </c:xVal>
          <c:yVal>
            <c:numRef>
              <c:f>Turbo!$A$50:$A$63</c:f>
              <c:numCache>
                <c:formatCode>General</c:formatCode>
                <c:ptCount val="12"/>
                <c:pt idx="0">
                  <c:v>140</c:v>
                </c:pt>
                <c:pt idx="1">
                  <c:v>250</c:v>
                </c:pt>
                <c:pt idx="2">
                  <c:v>310</c:v>
                </c:pt>
                <c:pt idx="3">
                  <c:v>350</c:v>
                </c:pt>
                <c:pt idx="4">
                  <c:v>350</c:v>
                </c:pt>
                <c:pt idx="5">
                  <c:v>350</c:v>
                </c:pt>
                <c:pt idx="6">
                  <c:v>350</c:v>
                </c:pt>
                <c:pt idx="7">
                  <c:v>350</c:v>
                </c:pt>
                <c:pt idx="8">
                  <c:v>350</c:v>
                </c:pt>
                <c:pt idx="9">
                  <c:v>330</c:v>
                </c:pt>
                <c:pt idx="10">
                  <c:v>310</c:v>
                </c:pt>
                <c:pt idx="11">
                  <c:v>280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CB4-440D-86FA-02B958B27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09984"/>
        <c:axId val="597834624"/>
      </c:scatterChart>
      <c:valAx>
        <c:axId val="59780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797520"/>
        <c:crosses val="autoZero"/>
        <c:crossBetween val="midCat"/>
      </c:valAx>
      <c:valAx>
        <c:axId val="597797520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0144"/>
        <c:crosses val="autoZero"/>
        <c:crossBetween val="midCat"/>
      </c:valAx>
      <c:valAx>
        <c:axId val="597834624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9984"/>
        <c:crosses val="max"/>
        <c:crossBetween val="midCat"/>
      </c:valAx>
      <c:valAx>
        <c:axId val="5978099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97834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acceleration vs. speed with gear 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Turbo_Eco!$G$13</c:f>
              <c:strCache>
                <c:ptCount val="1"/>
                <c:pt idx="0">
                  <c:v>speed</c:v>
                </c:pt>
              </c:strCache>
            </c:strRef>
          </c:tx>
          <c:spPr>
            <a:ln w="38100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Turbo_Eco!$G$14:$G$27</c:f>
              <c:numCache>
                <c:formatCode>General</c:formatCode>
                <c:ptCount val="12"/>
                <c:pt idx="0">
                  <c:v>8.6119307274924655</c:v>
                </c:pt>
                <c:pt idx="1">
                  <c:v>12.917896091238699</c:v>
                </c:pt>
              </c:numCache>
            </c:numRef>
          </c:xVal>
          <c:yVal>
            <c:numRef>
              <c:f>Turbo_Eco!$F$14:$F$27</c:f>
              <c:numCache>
                <c:formatCode>General</c:formatCode>
                <c:ptCount val="12"/>
                <c:pt idx="0">
                  <c:v>3.1496293314560151</c:v>
                </c:pt>
                <c:pt idx="1">
                  <c:v>5.7146307837344219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97F-4BC4-84A3-5BD41304F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Turbo_Eco!$G$13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Turbo_Eco!$I$14:$I$27</c:f>
              <c:numCache>
                <c:formatCode>General</c:formatCode>
                <c:ptCount val="12"/>
                <c:pt idx="0">
                  <c:v>12.869464987965479</c:v>
                </c:pt>
                <c:pt idx="1">
                  <c:v>19.304197481948222</c:v>
                </c:pt>
              </c:numCache>
            </c:numRef>
          </c:xVal>
          <c:yVal>
            <c:numRef>
              <c:f>Turbo_Eco!$H$14:$H$27</c:f>
              <c:numCache>
                <c:formatCode>General</c:formatCode>
                <c:ptCount val="12"/>
                <c:pt idx="0">
                  <c:v>2.3587991464547367</c:v>
                </c:pt>
                <c:pt idx="1">
                  <c:v>4.4967501812426169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44-4CC5-97E8-56E49D159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Turbo_Eco!$G$13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Turbo_Eco!$K$14:$K$27</c:f>
              <c:numCache>
                <c:formatCode>General</c:formatCode>
                <c:ptCount val="12"/>
                <c:pt idx="0">
                  <c:v>17.980481083186056</c:v>
                </c:pt>
                <c:pt idx="1">
                  <c:v>26.970721624779088</c:v>
                </c:pt>
              </c:numCache>
            </c:numRef>
          </c:xVal>
          <c:yVal>
            <c:numRef>
              <c:f>Turbo_Eco!$J$14:$J$27</c:f>
              <c:numCache>
                <c:formatCode>General</c:formatCode>
                <c:ptCount val="12"/>
                <c:pt idx="0">
                  <c:v>1.5748063067199785</c:v>
                </c:pt>
                <c:pt idx="1">
                  <c:v>3.0980656873987362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18-468F-B6C9-2EAFF5F56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Turbo_Eco!$G$13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Turbo_Eco!$M$14:$M$27</c:f>
              <c:numCache>
                <c:formatCode>General</c:formatCode>
                <c:ptCount val="12"/>
                <c:pt idx="0">
                  <c:v>24.392125500446202</c:v>
                </c:pt>
                <c:pt idx="1">
                  <c:v>36.588188250669312</c:v>
                </c:pt>
              </c:numCache>
            </c:numRef>
          </c:xVal>
          <c:yVal>
            <c:numRef>
              <c:f>Turbo_Eco!$L$14:$L$27</c:f>
              <c:numCache>
                <c:formatCode>General</c:formatCode>
                <c:ptCount val="12"/>
                <c:pt idx="0">
                  <c:v>1.0511498162916102</c:v>
                </c:pt>
                <c:pt idx="1">
                  <c:v>2.1643784228827339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78-4E6D-B5F1-16F764448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Turbo_Eco!$G$13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Turbo_Eco!$O$14:$O$27</c:f>
              <c:numCache>
                <c:formatCode>General</c:formatCode>
                <c:ptCount val="12"/>
                <c:pt idx="0">
                  <c:v>32.395243708146062</c:v>
                </c:pt>
                <c:pt idx="1">
                  <c:v>48.592865562219103</c:v>
                </c:pt>
              </c:numCache>
            </c:numRef>
          </c:xVal>
          <c:yVal>
            <c:numRef>
              <c:f>Turbo_Eco!$N$14:$N$27</c:f>
              <c:numCache>
                <c:formatCode>General</c:formatCode>
                <c:ptCount val="12"/>
                <c:pt idx="0">
                  <c:v>0.68232134129144162</c:v>
                </c:pt>
                <c:pt idx="1">
                  <c:v>1.5071761398914632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794-4463-B292-E93058352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acceleration vs. speed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Turbo_Eco!$G$13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Turbo_Eco!$G$14:$G$27</c:f>
              <c:numCache>
                <c:formatCode>General</c:formatCode>
                <c:ptCount val="12"/>
                <c:pt idx="0">
                  <c:v>8.6119307274924655</c:v>
                </c:pt>
                <c:pt idx="1">
                  <c:v>12.917896091238699</c:v>
                </c:pt>
              </c:numCache>
            </c:numRef>
          </c:xVal>
          <c:yVal>
            <c:numRef>
              <c:f>Turbo_Eco!$F$14:$F$27</c:f>
              <c:numCache>
                <c:formatCode>General</c:formatCode>
                <c:ptCount val="12"/>
                <c:pt idx="0">
                  <c:v>3.1496293314560151</c:v>
                </c:pt>
                <c:pt idx="1">
                  <c:v>5.7146307837344219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62D-4907-BFA6-6DCE5489451C}"/>
            </c:ext>
          </c:extLst>
        </c:ser>
        <c:ser>
          <c:idx val="2"/>
          <c:order val="1"/>
          <c:tx>
            <c:strRef>
              <c:f>Turbo_Eco!$G$13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Turbo_Eco!$I$14:$I$27</c:f>
              <c:numCache>
                <c:formatCode>General</c:formatCode>
                <c:ptCount val="12"/>
                <c:pt idx="0">
                  <c:v>12.869464987965479</c:v>
                </c:pt>
                <c:pt idx="1">
                  <c:v>19.304197481948222</c:v>
                </c:pt>
              </c:numCache>
            </c:numRef>
          </c:xVal>
          <c:yVal>
            <c:numRef>
              <c:f>Turbo_Eco!$H$14:$H$27</c:f>
              <c:numCache>
                <c:formatCode>General</c:formatCode>
                <c:ptCount val="12"/>
                <c:pt idx="0">
                  <c:v>2.3587991464547367</c:v>
                </c:pt>
                <c:pt idx="1">
                  <c:v>4.4967501812426169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62D-4907-BFA6-6DCE5489451C}"/>
            </c:ext>
          </c:extLst>
        </c:ser>
        <c:ser>
          <c:idx val="3"/>
          <c:order val="2"/>
          <c:tx>
            <c:strRef>
              <c:f>Turbo_Eco!$G$13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Turbo_Eco!$K$14:$K$27</c:f>
              <c:numCache>
                <c:formatCode>General</c:formatCode>
                <c:ptCount val="12"/>
                <c:pt idx="0">
                  <c:v>17.980481083186056</c:v>
                </c:pt>
                <c:pt idx="1">
                  <c:v>26.970721624779088</c:v>
                </c:pt>
              </c:numCache>
            </c:numRef>
          </c:xVal>
          <c:yVal>
            <c:numRef>
              <c:f>Turbo_Eco!$J$14:$J$27</c:f>
              <c:numCache>
                <c:formatCode>General</c:formatCode>
                <c:ptCount val="12"/>
                <c:pt idx="0">
                  <c:v>1.5748063067199785</c:v>
                </c:pt>
                <c:pt idx="1">
                  <c:v>3.0980656873987362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62D-4907-BFA6-6DCE5489451C}"/>
            </c:ext>
          </c:extLst>
        </c:ser>
        <c:ser>
          <c:idx val="4"/>
          <c:order val="3"/>
          <c:tx>
            <c:strRef>
              <c:f>Turbo_Eco!$G$13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Turbo_Eco!$M$14:$M$27</c:f>
              <c:numCache>
                <c:formatCode>General</c:formatCode>
                <c:ptCount val="12"/>
                <c:pt idx="0">
                  <c:v>24.392125500446202</c:v>
                </c:pt>
                <c:pt idx="1">
                  <c:v>36.588188250669312</c:v>
                </c:pt>
              </c:numCache>
            </c:numRef>
          </c:xVal>
          <c:yVal>
            <c:numRef>
              <c:f>Turbo_Eco!$L$14:$L$27</c:f>
              <c:numCache>
                <c:formatCode>General</c:formatCode>
                <c:ptCount val="12"/>
                <c:pt idx="0">
                  <c:v>1.0511498162916102</c:v>
                </c:pt>
                <c:pt idx="1">
                  <c:v>2.1643784228827339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62D-4907-BFA6-6DCE5489451C}"/>
            </c:ext>
          </c:extLst>
        </c:ser>
        <c:ser>
          <c:idx val="5"/>
          <c:order val="4"/>
          <c:tx>
            <c:strRef>
              <c:f>Turbo_Eco!$G$13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Turbo_Eco!$O$14:$O$27</c:f>
              <c:numCache>
                <c:formatCode>General</c:formatCode>
                <c:ptCount val="12"/>
                <c:pt idx="0">
                  <c:v>32.395243708146062</c:v>
                </c:pt>
                <c:pt idx="1">
                  <c:v>48.592865562219103</c:v>
                </c:pt>
              </c:numCache>
            </c:numRef>
          </c:xVal>
          <c:yVal>
            <c:numRef>
              <c:f>Turbo_Eco!$N$14:$N$27</c:f>
              <c:numCache>
                <c:formatCode>General</c:formatCode>
                <c:ptCount val="12"/>
                <c:pt idx="0">
                  <c:v>0.68232134129144162</c:v>
                </c:pt>
                <c:pt idx="1">
                  <c:v>1.5071761398914632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62D-4907-BFA6-6DCE5489451C}"/>
            </c:ext>
          </c:extLst>
        </c:ser>
        <c:ser>
          <c:idx val="0"/>
          <c:order val="5"/>
          <c:tx>
            <c:strRef>
              <c:f>Turbo_Eco!$G$13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Turbo_Eco!$Q$14:$Q$27</c:f>
              <c:numCache>
                <c:formatCode>General</c:formatCode>
                <c:ptCount val="12"/>
                <c:pt idx="0">
                  <c:v>40.065841643638116</c:v>
                </c:pt>
                <c:pt idx="1">
                  <c:v>60.098762465457185</c:v>
                </c:pt>
                <c:pt idx="2">
                  <c:v>80.131683287276232</c:v>
                </c:pt>
                <c:pt idx="3">
                  <c:v>100.16460410909529</c:v>
                </c:pt>
              </c:numCache>
            </c:numRef>
          </c:xVal>
          <c:yVal>
            <c:numRef>
              <c:f>Turbo_Eco!$P$14:$P$27</c:f>
              <c:numCache>
                <c:formatCode>General</c:formatCode>
                <c:ptCount val="12"/>
                <c:pt idx="0">
                  <c:v>0.46159392234329288</c:v>
                </c:pt>
                <c:pt idx="1">
                  <c:v>1.1140220065906903</c:v>
                </c:pt>
                <c:pt idx="2">
                  <c:v>1.4478036706914759</c:v>
                </c:pt>
                <c:pt idx="3">
                  <c:v>1.6510293101258753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62D-4907-BFA6-6DCE548945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Turbo_Eco!$G$13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Turbo_Eco!$Q$14:$Q$27</c:f>
              <c:numCache>
                <c:formatCode>General</c:formatCode>
                <c:ptCount val="12"/>
                <c:pt idx="0">
                  <c:v>40.065841643638116</c:v>
                </c:pt>
                <c:pt idx="1">
                  <c:v>60.098762465457185</c:v>
                </c:pt>
                <c:pt idx="2">
                  <c:v>80.131683287276232</c:v>
                </c:pt>
                <c:pt idx="3">
                  <c:v>100.16460410909529</c:v>
                </c:pt>
              </c:numCache>
            </c:numRef>
          </c:xVal>
          <c:yVal>
            <c:numRef>
              <c:f>Turbo_Eco!$P$14:$P$27</c:f>
              <c:numCache>
                <c:formatCode>General</c:formatCode>
                <c:ptCount val="12"/>
                <c:pt idx="0">
                  <c:v>0.46159392234329288</c:v>
                </c:pt>
                <c:pt idx="1">
                  <c:v>1.1140220065906903</c:v>
                </c:pt>
                <c:pt idx="2">
                  <c:v>1.4478036706914759</c:v>
                </c:pt>
                <c:pt idx="3">
                  <c:v>1.6510293101258753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30-4B03-8BBC-53A4CDA891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acceleration vs. speed with gear 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Turbo_Eco!$G$13</c:f>
              <c:strCache>
                <c:ptCount val="1"/>
                <c:pt idx="0">
                  <c:v>speed</c:v>
                </c:pt>
              </c:strCache>
            </c:strRef>
          </c:tx>
          <c:spPr>
            <a:ln w="38100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Turbo_Eco!$G$14:$G$27</c:f>
              <c:numCache>
                <c:formatCode>General</c:formatCode>
                <c:ptCount val="12"/>
                <c:pt idx="0">
                  <c:v>8.6119307274924655</c:v>
                </c:pt>
                <c:pt idx="1">
                  <c:v>12.917896091238699</c:v>
                </c:pt>
              </c:numCache>
            </c:numRef>
          </c:xVal>
          <c:yVal>
            <c:numRef>
              <c:f>Turbo_Eco!$F$14:$F$27</c:f>
              <c:numCache>
                <c:formatCode>General</c:formatCode>
                <c:ptCount val="12"/>
                <c:pt idx="0">
                  <c:v>3.1496293314560151</c:v>
                </c:pt>
                <c:pt idx="1">
                  <c:v>5.7146307837344219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7B-4D14-BA0B-C92F258502DF}"/>
            </c:ext>
          </c:extLst>
        </c:ser>
        <c:ser>
          <c:idx val="1"/>
          <c:order val="1"/>
          <c:tx>
            <c:strRef>
              <c:f>Turbo_optimized!$G$13</c:f>
              <c:strCache>
                <c:ptCount val="1"/>
                <c:pt idx="0">
                  <c:v>speed</c:v>
                </c:pt>
              </c:strCache>
            </c:strRef>
          </c:tx>
          <c:spPr>
            <a:ln w="22225" cap="rnd">
              <a:solidFill>
                <a:srgbClr val="FF00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Turbo_optimized!$G$14:$G$27</c:f>
              <c:numCache>
                <c:formatCode>General</c:formatCode>
                <c:ptCount val="12"/>
                <c:pt idx="0">
                  <c:v>4.5855034377387325</c:v>
                </c:pt>
                <c:pt idx="1">
                  <c:v>6.8782551566081001</c:v>
                </c:pt>
                <c:pt idx="2">
                  <c:v>9.171006875477465</c:v>
                </c:pt>
                <c:pt idx="3">
                  <c:v>11.463758594346833</c:v>
                </c:pt>
                <c:pt idx="4">
                  <c:v>13.7565103132162</c:v>
                </c:pt>
                <c:pt idx="5">
                  <c:v>16.049262032085565</c:v>
                </c:pt>
                <c:pt idx="6">
                  <c:v>18.34201375095493</c:v>
                </c:pt>
                <c:pt idx="7">
                  <c:v>20.634765469824302</c:v>
                </c:pt>
                <c:pt idx="8">
                  <c:v>22.927517188693667</c:v>
                </c:pt>
                <c:pt idx="9">
                  <c:v>25.220268907563028</c:v>
                </c:pt>
                <c:pt idx="10">
                  <c:v>27.5130206264324</c:v>
                </c:pt>
                <c:pt idx="11">
                  <c:v>29.805772345301769</c:v>
                </c:pt>
              </c:numCache>
            </c:numRef>
          </c:xVal>
          <c:yVal>
            <c:numRef>
              <c:f>Turbo_optimized!$F$14:$F$27</c:f>
              <c:numCache>
                <c:formatCode>General</c:formatCode>
                <c:ptCount val="12"/>
                <c:pt idx="0">
                  <c:v>6.0198960723723598</c:v>
                </c:pt>
                <c:pt idx="1">
                  <c:v>10.839712512873403</c:v>
                </c:pt>
                <c:pt idx="2">
                  <c:v>13.468254009135167</c:v>
                </c:pt>
                <c:pt idx="3">
                  <c:v>15.220272601333418</c:v>
                </c:pt>
                <c:pt idx="4">
                  <c:v>15.219266929350979</c:v>
                </c:pt>
                <c:pt idx="5">
                  <c:v>15.218239713422212</c:v>
                </c:pt>
                <c:pt idx="6">
                  <c:v>15.217190953547114</c:v>
                </c:pt>
                <c:pt idx="7">
                  <c:v>15.216120649725688</c:v>
                </c:pt>
                <c:pt idx="8">
                  <c:v>15.215028801957928</c:v>
                </c:pt>
                <c:pt idx="9">
                  <c:v>14.337414050126657</c:v>
                </c:pt>
                <c:pt idx="10">
                  <c:v>13.459777754349059</c:v>
                </c:pt>
                <c:pt idx="11">
                  <c:v>12.143869234566536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37B-4D14-BA0B-C92F258502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altLang="zh-CN"/>
              <a:t>Torque</a:t>
            </a:r>
            <a:r>
              <a:rPr lang="en-US" altLang="zh-CN" baseline="0"/>
              <a:t> * RPM / 9554 = Power</a:t>
            </a:r>
            <a:endParaRPr lang="zh-CN"/>
          </a:p>
        </c:rich>
      </c:tx>
      <c:layout>
        <c:manualLayout>
          <c:xMode val="edge"/>
          <c:yMode val="edge"/>
          <c:x val="0.19489566929133859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1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Turbo_Performance!$B$14:$B$27</c:f>
              <c:numCache>
                <c:formatCode>General</c:formatCode>
                <c:ptCount val="12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4500</c:v>
                </c:pt>
                <c:pt idx="8">
                  <c:v>5000</c:v>
                </c:pt>
                <c:pt idx="9">
                  <c:v>5500</c:v>
                </c:pt>
                <c:pt idx="10">
                  <c:v>6000</c:v>
                </c:pt>
                <c:pt idx="11">
                  <c:v>6500</c:v>
                </c:pt>
              </c:numCache>
            </c:numRef>
          </c:xVal>
          <c:yVal>
            <c:numRef>
              <c:f>Turbo_Performance!$C$14:$C$27</c:f>
              <c:numCache>
                <c:formatCode>General</c:formatCode>
                <c:ptCount val="12"/>
                <c:pt idx="0">
                  <c:v>14.653548252041031</c:v>
                </c:pt>
                <c:pt idx="1">
                  <c:v>39.2505756751099</c:v>
                </c:pt>
                <c:pt idx="2">
                  <c:v>64.894285116181706</c:v>
                </c:pt>
                <c:pt idx="3">
                  <c:v>91.584676575256438</c:v>
                </c:pt>
                <c:pt idx="4">
                  <c:v>109.90161189030772</c:v>
                </c:pt>
                <c:pt idx="5">
                  <c:v>128.21854720535902</c:v>
                </c:pt>
                <c:pt idx="6">
                  <c:v>146.53548252041031</c:v>
                </c:pt>
                <c:pt idx="7">
                  <c:v>164.85241783546158</c:v>
                </c:pt>
                <c:pt idx="8">
                  <c:v>183.16935315051288</c:v>
                </c:pt>
                <c:pt idx="9">
                  <c:v>189.97278626753192</c:v>
                </c:pt>
                <c:pt idx="10">
                  <c:v>194.6828553485451</c:v>
                </c:pt>
                <c:pt idx="11">
                  <c:v>190.4961272765334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150-4597-941E-112920F82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00144"/>
        <c:axId val="597797520"/>
      </c:scatterChart>
      <c:scatterChart>
        <c:scatterStyle val="smoothMarker"/>
        <c:varyColors val="0"/>
        <c:ser>
          <c:idx val="1"/>
          <c:order val="0"/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Turbo_Performance!$B$14:$B$27</c:f>
              <c:numCache>
                <c:formatCode>General</c:formatCode>
                <c:ptCount val="12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4500</c:v>
                </c:pt>
                <c:pt idx="8">
                  <c:v>5000</c:v>
                </c:pt>
                <c:pt idx="9">
                  <c:v>5500</c:v>
                </c:pt>
                <c:pt idx="10">
                  <c:v>6000</c:v>
                </c:pt>
                <c:pt idx="11">
                  <c:v>6500</c:v>
                </c:pt>
              </c:numCache>
            </c:numRef>
          </c:xVal>
          <c:yVal>
            <c:numRef>
              <c:f>Turbo_Performance!$A$14:$A$27</c:f>
              <c:numCache>
                <c:formatCode>General</c:formatCode>
                <c:ptCount val="12"/>
                <c:pt idx="0">
                  <c:v>140</c:v>
                </c:pt>
                <c:pt idx="1">
                  <c:v>250</c:v>
                </c:pt>
                <c:pt idx="2">
                  <c:v>310</c:v>
                </c:pt>
                <c:pt idx="3">
                  <c:v>350</c:v>
                </c:pt>
                <c:pt idx="4">
                  <c:v>350</c:v>
                </c:pt>
                <c:pt idx="5">
                  <c:v>350</c:v>
                </c:pt>
                <c:pt idx="6">
                  <c:v>350</c:v>
                </c:pt>
                <c:pt idx="7">
                  <c:v>350</c:v>
                </c:pt>
                <c:pt idx="8">
                  <c:v>350</c:v>
                </c:pt>
                <c:pt idx="9">
                  <c:v>330</c:v>
                </c:pt>
                <c:pt idx="10">
                  <c:v>310</c:v>
                </c:pt>
                <c:pt idx="11">
                  <c:v>280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150-4597-941E-112920F82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09984"/>
        <c:axId val="597834624"/>
      </c:scatterChart>
      <c:valAx>
        <c:axId val="59780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797520"/>
        <c:crosses val="autoZero"/>
        <c:crossBetween val="midCat"/>
      </c:valAx>
      <c:valAx>
        <c:axId val="597797520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0144"/>
        <c:crosses val="autoZero"/>
        <c:crossBetween val="midCat"/>
      </c:valAx>
      <c:valAx>
        <c:axId val="597834624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9984"/>
        <c:crosses val="max"/>
        <c:crossBetween val="midCat"/>
      </c:valAx>
      <c:valAx>
        <c:axId val="5978099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97834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acceleration vs. speed with gear 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Turbo_Performance!$G$13</c:f>
              <c:strCache>
                <c:ptCount val="1"/>
                <c:pt idx="0">
                  <c:v>speed</c:v>
                </c:pt>
              </c:strCache>
            </c:strRef>
          </c:tx>
          <c:spPr>
            <a:ln w="38100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Turbo_Performance!$G$14:$G$27</c:f>
              <c:numCache>
                <c:formatCode>General</c:formatCode>
                <c:ptCount val="12"/>
                <c:pt idx="0">
                  <c:v>8.6119307274924655</c:v>
                </c:pt>
                <c:pt idx="1">
                  <c:v>12.917896091238699</c:v>
                </c:pt>
                <c:pt idx="2">
                  <c:v>17.223861454984931</c:v>
                </c:pt>
                <c:pt idx="3">
                  <c:v>21.529826818731166</c:v>
                </c:pt>
                <c:pt idx="4">
                  <c:v>25.835792182477398</c:v>
                </c:pt>
                <c:pt idx="5">
                  <c:v>30.14175754622363</c:v>
                </c:pt>
                <c:pt idx="6">
                  <c:v>34.447722909969862</c:v>
                </c:pt>
                <c:pt idx="7">
                  <c:v>38.753688273716101</c:v>
                </c:pt>
                <c:pt idx="8">
                  <c:v>43.059653637462333</c:v>
                </c:pt>
                <c:pt idx="9">
                  <c:v>47.365619001208557</c:v>
                </c:pt>
                <c:pt idx="10">
                  <c:v>51.671584364954796</c:v>
                </c:pt>
                <c:pt idx="11">
                  <c:v>55.977549728701035</c:v>
                </c:pt>
              </c:numCache>
            </c:numRef>
          </c:xVal>
          <c:yVal>
            <c:numRef>
              <c:f>Turbo_Performance!$F$14:$F$27</c:f>
              <c:numCache>
                <c:formatCode>General</c:formatCode>
                <c:ptCount val="12"/>
                <c:pt idx="0">
                  <c:v>3.1496293314560151</c:v>
                </c:pt>
                <c:pt idx="1">
                  <c:v>5.7146307837344219</c:v>
                </c:pt>
                <c:pt idx="2">
                  <c:v>7.1128027836761296</c:v>
                </c:pt>
                <c:pt idx="3">
                  <c:v>8.0441974091216899</c:v>
                </c:pt>
                <c:pt idx="4">
                  <c:v>8.0421132748440645</c:v>
                </c:pt>
                <c:pt idx="5">
                  <c:v>8.0399531512973255</c:v>
                </c:pt>
                <c:pt idx="6">
                  <c:v>8.0377170384814765</c:v>
                </c:pt>
                <c:pt idx="7">
                  <c:v>8.0354049363965121</c:v>
                </c:pt>
                <c:pt idx="8">
                  <c:v>8.033016845042436</c:v>
                </c:pt>
                <c:pt idx="9">
                  <c:v>7.5638513791922115</c:v>
                </c:pt>
                <c:pt idx="10">
                  <c:v>7.0946099240728717</c:v>
                </c:pt>
                <c:pt idx="11">
                  <c:v>6.3919417870709037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1E2-4249-8148-EAB6A520E3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acceleration vs. speed with gear 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Turbo!$G$49</c:f>
              <c:strCache>
                <c:ptCount val="1"/>
                <c:pt idx="0">
                  <c:v>speed</c:v>
                </c:pt>
              </c:strCache>
            </c:strRef>
          </c:tx>
          <c:spPr>
            <a:ln w="38100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Turbo!$G$50:$G$63</c:f>
              <c:numCache>
                <c:formatCode>General</c:formatCode>
                <c:ptCount val="12"/>
                <c:pt idx="0">
                  <c:v>8.6119307274924655</c:v>
                </c:pt>
                <c:pt idx="1">
                  <c:v>12.917896091238699</c:v>
                </c:pt>
                <c:pt idx="2">
                  <c:v>17.223861454984931</c:v>
                </c:pt>
                <c:pt idx="3">
                  <c:v>21.529826818731166</c:v>
                </c:pt>
                <c:pt idx="4">
                  <c:v>25.835792182477398</c:v>
                </c:pt>
                <c:pt idx="5">
                  <c:v>30.14175754622363</c:v>
                </c:pt>
                <c:pt idx="6">
                  <c:v>34.447722909969862</c:v>
                </c:pt>
                <c:pt idx="7">
                  <c:v>38.753688273716101</c:v>
                </c:pt>
                <c:pt idx="8">
                  <c:v>43.059653637462333</c:v>
                </c:pt>
                <c:pt idx="9">
                  <c:v>47.365619001208557</c:v>
                </c:pt>
                <c:pt idx="10">
                  <c:v>51.671584364954796</c:v>
                </c:pt>
                <c:pt idx="11">
                  <c:v>55.977549728701035</c:v>
                </c:pt>
              </c:numCache>
            </c:numRef>
          </c:xVal>
          <c:yVal>
            <c:numRef>
              <c:f>Turbo!$F$50:$F$63</c:f>
              <c:numCache>
                <c:formatCode>General</c:formatCode>
                <c:ptCount val="12"/>
                <c:pt idx="0">
                  <c:v>3.1496293314560151</c:v>
                </c:pt>
                <c:pt idx="1">
                  <c:v>5.7146307837344219</c:v>
                </c:pt>
                <c:pt idx="2">
                  <c:v>7.1128027836761296</c:v>
                </c:pt>
                <c:pt idx="3">
                  <c:v>8.0441974091216899</c:v>
                </c:pt>
                <c:pt idx="4">
                  <c:v>8.0421132748440645</c:v>
                </c:pt>
                <c:pt idx="5">
                  <c:v>8.0399531512973255</c:v>
                </c:pt>
                <c:pt idx="6">
                  <c:v>8.0377170384814765</c:v>
                </c:pt>
                <c:pt idx="7">
                  <c:v>8.0354049363965121</c:v>
                </c:pt>
                <c:pt idx="8">
                  <c:v>8.033016845042436</c:v>
                </c:pt>
                <c:pt idx="9">
                  <c:v>7.5638513791922115</c:v>
                </c:pt>
                <c:pt idx="10">
                  <c:v>7.0946099240728717</c:v>
                </c:pt>
                <c:pt idx="11">
                  <c:v>6.3919417870709037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76-4458-921D-6A29B67E1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Turbo_Performance!$G$13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Turbo_Performance!$I$14:$I$27</c:f>
              <c:numCache>
                <c:formatCode>General</c:formatCode>
                <c:ptCount val="12"/>
                <c:pt idx="7">
                  <c:v>57.912592445844666</c:v>
                </c:pt>
                <c:pt idx="8">
                  <c:v>64.347324939827402</c:v>
                </c:pt>
                <c:pt idx="9">
                  <c:v>70.782057433810138</c:v>
                </c:pt>
                <c:pt idx="10">
                  <c:v>77.216789927792888</c:v>
                </c:pt>
                <c:pt idx="11">
                  <c:v>83.651522421775638</c:v>
                </c:pt>
              </c:numCache>
            </c:numRef>
          </c:xVal>
          <c:yVal>
            <c:numRef>
              <c:f>Turbo_Performance!$H$14:$H$27</c:f>
              <c:numCache>
                <c:formatCode>General</c:formatCode>
                <c:ptCount val="12"/>
                <c:pt idx="7">
                  <c:v>6.3825914155333416</c:v>
                </c:pt>
                <c:pt idx="8">
                  <c:v>6.3697162305519308</c:v>
                </c:pt>
                <c:pt idx="9">
                  <c:v>5.9659269958805847</c:v>
                </c:pt>
                <c:pt idx="10">
                  <c:v>5.5616051302261438</c:v>
                </c:pt>
                <c:pt idx="11">
                  <c:v>4.9615599242351882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DBE-49AF-8F85-474CB238B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Turbo_Performance!$G$13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Turbo_Performance!$K$14:$K$27</c:f>
              <c:numCache>
                <c:formatCode>General</c:formatCode>
                <c:ptCount val="12"/>
                <c:pt idx="7">
                  <c:v>80.912164874337265</c:v>
                </c:pt>
                <c:pt idx="8">
                  <c:v>89.902405415930289</c:v>
                </c:pt>
                <c:pt idx="9">
                  <c:v>98.8926459575233</c:v>
                </c:pt>
              </c:numCache>
            </c:numRef>
          </c:xVal>
          <c:yVal>
            <c:numRef>
              <c:f>Turbo_Performance!$J$14:$J$27</c:f>
              <c:numCache>
                <c:formatCode>General</c:formatCode>
                <c:ptCount val="12"/>
                <c:pt idx="7">
                  <c:v>4.3921933765747694</c:v>
                </c:pt>
                <c:pt idx="8">
                  <c:v>4.3713972885354933</c:v>
                </c:pt>
                <c:pt idx="9">
                  <c:v>4.0701473971003042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FD5-4846-ACE9-D5F09EF4F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Turbo_Performance!$G$13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Turbo_Performance!$M$14:$M$27</c:f>
              <c:numCache>
                <c:formatCode>General</c:formatCode>
                <c:ptCount val="12"/>
              </c:numCache>
            </c:numRef>
          </c:xVal>
          <c:yVal>
            <c:numRef>
              <c:f>Turbo_Performance!$L$14:$L$27</c:f>
              <c:numCache>
                <c:formatCode>General</c:formatCode>
                <c:ptCount val="12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CE1-42C0-8AA6-8CDC2B6F6F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Turbo_Performance!$G$13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Turbo_Performance!$O$14:$O$27</c:f>
              <c:numCache>
                <c:formatCode>General</c:formatCode>
                <c:ptCount val="12"/>
              </c:numCache>
            </c:numRef>
          </c:xVal>
          <c:yVal>
            <c:numRef>
              <c:f>Turbo_Performance!$N$14:$N$27</c:f>
              <c:numCache>
                <c:formatCode>General</c:formatCode>
                <c:ptCount val="12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E6-480F-92EB-0541657D6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acceleration vs. speed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6"/>
          <c:order val="0"/>
          <c:tx>
            <c:strRef>
              <c:f>Turbo_Performance!$G$13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Turbo_Performance!$G$14:$G$27</c:f>
              <c:numCache>
                <c:formatCode>General</c:formatCode>
                <c:ptCount val="12"/>
                <c:pt idx="0">
                  <c:v>8.6119307274924655</c:v>
                </c:pt>
                <c:pt idx="1">
                  <c:v>12.917896091238699</c:v>
                </c:pt>
                <c:pt idx="2">
                  <c:v>17.223861454984931</c:v>
                </c:pt>
                <c:pt idx="3">
                  <c:v>21.529826818731166</c:v>
                </c:pt>
                <c:pt idx="4">
                  <c:v>25.835792182477398</c:v>
                </c:pt>
                <c:pt idx="5">
                  <c:v>30.14175754622363</c:v>
                </c:pt>
                <c:pt idx="6">
                  <c:v>34.447722909969862</c:v>
                </c:pt>
                <c:pt idx="7">
                  <c:v>38.753688273716101</c:v>
                </c:pt>
                <c:pt idx="8">
                  <c:v>43.059653637462333</c:v>
                </c:pt>
                <c:pt idx="9">
                  <c:v>47.365619001208557</c:v>
                </c:pt>
                <c:pt idx="10">
                  <c:v>51.671584364954796</c:v>
                </c:pt>
                <c:pt idx="11">
                  <c:v>55.977549728701035</c:v>
                </c:pt>
              </c:numCache>
            </c:numRef>
          </c:xVal>
          <c:yVal>
            <c:numRef>
              <c:f>Turbo_Performance!$F$14:$F$27</c:f>
              <c:numCache>
                <c:formatCode>General</c:formatCode>
                <c:ptCount val="12"/>
                <c:pt idx="0">
                  <c:v>3.1496293314560151</c:v>
                </c:pt>
                <c:pt idx="1">
                  <c:v>5.7146307837344219</c:v>
                </c:pt>
                <c:pt idx="2">
                  <c:v>7.1128027836761296</c:v>
                </c:pt>
                <c:pt idx="3">
                  <c:v>8.0441974091216899</c:v>
                </c:pt>
                <c:pt idx="4">
                  <c:v>8.0421132748440645</c:v>
                </c:pt>
                <c:pt idx="5">
                  <c:v>8.0399531512973255</c:v>
                </c:pt>
                <c:pt idx="6">
                  <c:v>8.0377170384814765</c:v>
                </c:pt>
                <c:pt idx="7">
                  <c:v>8.0354049363965121</c:v>
                </c:pt>
                <c:pt idx="8">
                  <c:v>8.033016845042436</c:v>
                </c:pt>
                <c:pt idx="9">
                  <c:v>7.5638513791922115</c:v>
                </c:pt>
                <c:pt idx="10">
                  <c:v>7.0946099240728717</c:v>
                </c:pt>
                <c:pt idx="11">
                  <c:v>6.3919417870709037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2E7D-4913-858E-579AE6713264}"/>
            </c:ext>
          </c:extLst>
        </c:ser>
        <c:ser>
          <c:idx val="7"/>
          <c:order val="1"/>
          <c:tx>
            <c:strRef>
              <c:f>Turbo_Performance!$G$13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Turbo_Performance!$I$14:$I$27</c:f>
              <c:numCache>
                <c:formatCode>General</c:formatCode>
                <c:ptCount val="12"/>
                <c:pt idx="7">
                  <c:v>57.912592445844666</c:v>
                </c:pt>
                <c:pt idx="8">
                  <c:v>64.347324939827402</c:v>
                </c:pt>
                <c:pt idx="9">
                  <c:v>70.782057433810138</c:v>
                </c:pt>
                <c:pt idx="10">
                  <c:v>77.216789927792888</c:v>
                </c:pt>
                <c:pt idx="11">
                  <c:v>83.651522421775638</c:v>
                </c:pt>
              </c:numCache>
            </c:numRef>
          </c:xVal>
          <c:yVal>
            <c:numRef>
              <c:f>Turbo_Performance!$H$14:$H$27</c:f>
              <c:numCache>
                <c:formatCode>General</c:formatCode>
                <c:ptCount val="12"/>
                <c:pt idx="7">
                  <c:v>6.3825914155333416</c:v>
                </c:pt>
                <c:pt idx="8">
                  <c:v>6.3697162305519308</c:v>
                </c:pt>
                <c:pt idx="9">
                  <c:v>5.9659269958805847</c:v>
                </c:pt>
                <c:pt idx="10">
                  <c:v>5.5616051302261438</c:v>
                </c:pt>
                <c:pt idx="11">
                  <c:v>4.9615599242351882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2E7D-4913-858E-579AE6713264}"/>
            </c:ext>
          </c:extLst>
        </c:ser>
        <c:ser>
          <c:idx val="8"/>
          <c:order val="2"/>
          <c:tx>
            <c:strRef>
              <c:f>Turbo_Performance!$G$13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3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Turbo_Performance!$K$14:$K$27</c:f>
              <c:numCache>
                <c:formatCode>General</c:formatCode>
                <c:ptCount val="12"/>
                <c:pt idx="7">
                  <c:v>80.912164874337265</c:v>
                </c:pt>
                <c:pt idx="8">
                  <c:v>89.902405415930289</c:v>
                </c:pt>
                <c:pt idx="9">
                  <c:v>98.8926459575233</c:v>
                </c:pt>
              </c:numCache>
            </c:numRef>
          </c:xVal>
          <c:yVal>
            <c:numRef>
              <c:f>Turbo_Performance!$J$14:$J$27</c:f>
              <c:numCache>
                <c:formatCode>General</c:formatCode>
                <c:ptCount val="12"/>
                <c:pt idx="7">
                  <c:v>4.3921933765747694</c:v>
                </c:pt>
                <c:pt idx="8">
                  <c:v>4.3713972885354933</c:v>
                </c:pt>
                <c:pt idx="9">
                  <c:v>4.0701473971003042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2E7D-4913-858E-579AE6713264}"/>
            </c:ext>
          </c:extLst>
        </c:ser>
        <c:ser>
          <c:idx val="9"/>
          <c:order val="3"/>
          <c:tx>
            <c:strRef>
              <c:f>Turbo_Performance!$G$13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4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Turbo_Performance!$M$14:$M$27</c:f>
              <c:numCache>
                <c:formatCode>General</c:formatCode>
                <c:ptCount val="12"/>
              </c:numCache>
            </c:numRef>
          </c:xVal>
          <c:yVal>
            <c:numRef>
              <c:f>Turbo_Performance!$L$14:$L$27</c:f>
              <c:numCache>
                <c:formatCode>General</c:formatCode>
                <c:ptCount val="12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2E7D-4913-858E-579AE6713264}"/>
            </c:ext>
          </c:extLst>
        </c:ser>
        <c:ser>
          <c:idx val="10"/>
          <c:order val="4"/>
          <c:tx>
            <c:strRef>
              <c:f>Turbo_Performance!$G$13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5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Turbo_Performance!$O$14:$O$27</c:f>
              <c:numCache>
                <c:formatCode>General</c:formatCode>
                <c:ptCount val="12"/>
              </c:numCache>
            </c:numRef>
          </c:xVal>
          <c:yVal>
            <c:numRef>
              <c:f>Turbo_Performance!$N$14:$N$27</c:f>
              <c:numCache>
                <c:formatCode>General</c:formatCode>
                <c:ptCount val="12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2E7D-4913-858E-579AE6713264}"/>
            </c:ext>
          </c:extLst>
        </c:ser>
        <c:ser>
          <c:idx val="11"/>
          <c:order val="5"/>
          <c:tx>
            <c:strRef>
              <c:f>Turbo_Performance!$G$13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6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Turbo_Performance!$Q$14:$Q$27</c:f>
              <c:numCache>
                <c:formatCode>General</c:formatCode>
                <c:ptCount val="12"/>
              </c:numCache>
            </c:numRef>
          </c:xVal>
          <c:yVal>
            <c:numRef>
              <c:f>Turbo_Performance!$P$14:$P$27</c:f>
              <c:numCache>
                <c:formatCode>General</c:formatCode>
                <c:ptCount val="12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2E7D-4913-858E-579AE6713264}"/>
            </c:ext>
          </c:extLst>
        </c:ser>
        <c:ser>
          <c:idx val="1"/>
          <c:order val="6"/>
          <c:tx>
            <c:strRef>
              <c:f>Turbo_Eco!$G$13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Turbo_Eco!$G$14:$G$27</c:f>
              <c:numCache>
                <c:formatCode>General</c:formatCode>
                <c:ptCount val="12"/>
                <c:pt idx="0">
                  <c:v>8.6119307274924655</c:v>
                </c:pt>
                <c:pt idx="1">
                  <c:v>12.917896091238699</c:v>
                </c:pt>
              </c:numCache>
            </c:numRef>
          </c:xVal>
          <c:yVal>
            <c:numRef>
              <c:f>Turbo_Eco!$F$14:$F$27</c:f>
              <c:numCache>
                <c:formatCode>General</c:formatCode>
                <c:ptCount val="12"/>
                <c:pt idx="0">
                  <c:v>3.1496293314560151</c:v>
                </c:pt>
                <c:pt idx="1">
                  <c:v>5.7146307837344219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E7D-4913-858E-579AE6713264}"/>
            </c:ext>
          </c:extLst>
        </c:ser>
        <c:ser>
          <c:idx val="2"/>
          <c:order val="7"/>
          <c:tx>
            <c:strRef>
              <c:f>Turbo_Eco!$G$13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Turbo_Eco!$I$14:$I$27</c:f>
              <c:numCache>
                <c:formatCode>General</c:formatCode>
                <c:ptCount val="12"/>
                <c:pt idx="0">
                  <c:v>12.869464987965479</c:v>
                </c:pt>
                <c:pt idx="1">
                  <c:v>19.304197481948222</c:v>
                </c:pt>
              </c:numCache>
            </c:numRef>
          </c:xVal>
          <c:yVal>
            <c:numRef>
              <c:f>Turbo_Eco!$H$14:$H$27</c:f>
              <c:numCache>
                <c:formatCode>General</c:formatCode>
                <c:ptCount val="12"/>
                <c:pt idx="0">
                  <c:v>2.3587991464547367</c:v>
                </c:pt>
                <c:pt idx="1">
                  <c:v>4.4967501812426169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E7D-4913-858E-579AE6713264}"/>
            </c:ext>
          </c:extLst>
        </c:ser>
        <c:ser>
          <c:idx val="3"/>
          <c:order val="8"/>
          <c:tx>
            <c:strRef>
              <c:f>Turbo_Eco!$G$13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Turbo_Eco!$K$14:$K$27</c:f>
              <c:numCache>
                <c:formatCode>General</c:formatCode>
                <c:ptCount val="12"/>
                <c:pt idx="0">
                  <c:v>17.980481083186056</c:v>
                </c:pt>
                <c:pt idx="1">
                  <c:v>26.970721624779088</c:v>
                </c:pt>
              </c:numCache>
            </c:numRef>
          </c:xVal>
          <c:yVal>
            <c:numRef>
              <c:f>Turbo_Eco!$J$14:$J$27</c:f>
              <c:numCache>
                <c:formatCode>General</c:formatCode>
                <c:ptCount val="12"/>
                <c:pt idx="0">
                  <c:v>1.5748063067199785</c:v>
                </c:pt>
                <c:pt idx="1">
                  <c:v>3.0980656873987362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E7D-4913-858E-579AE6713264}"/>
            </c:ext>
          </c:extLst>
        </c:ser>
        <c:ser>
          <c:idx val="4"/>
          <c:order val="9"/>
          <c:tx>
            <c:strRef>
              <c:f>Turbo_Eco!$G$13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Turbo_Eco!$M$14:$M$27</c:f>
              <c:numCache>
                <c:formatCode>General</c:formatCode>
                <c:ptCount val="12"/>
                <c:pt idx="0">
                  <c:v>24.392125500446202</c:v>
                </c:pt>
                <c:pt idx="1">
                  <c:v>36.588188250669312</c:v>
                </c:pt>
              </c:numCache>
            </c:numRef>
          </c:xVal>
          <c:yVal>
            <c:numRef>
              <c:f>Turbo_Eco!$L$14:$L$27</c:f>
              <c:numCache>
                <c:formatCode>General</c:formatCode>
                <c:ptCount val="12"/>
                <c:pt idx="0">
                  <c:v>1.0511498162916102</c:v>
                </c:pt>
                <c:pt idx="1">
                  <c:v>2.1643784228827339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E7D-4913-858E-579AE6713264}"/>
            </c:ext>
          </c:extLst>
        </c:ser>
        <c:ser>
          <c:idx val="5"/>
          <c:order val="10"/>
          <c:tx>
            <c:strRef>
              <c:f>Turbo_Eco!$G$13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Turbo_Eco!$O$14:$O$27</c:f>
              <c:numCache>
                <c:formatCode>General</c:formatCode>
                <c:ptCount val="12"/>
                <c:pt idx="0">
                  <c:v>32.395243708146062</c:v>
                </c:pt>
                <c:pt idx="1">
                  <c:v>48.592865562219103</c:v>
                </c:pt>
              </c:numCache>
            </c:numRef>
          </c:xVal>
          <c:yVal>
            <c:numRef>
              <c:f>Turbo_Eco!$N$14:$N$27</c:f>
              <c:numCache>
                <c:formatCode>General</c:formatCode>
                <c:ptCount val="12"/>
                <c:pt idx="0">
                  <c:v>0.68232134129144162</c:v>
                </c:pt>
                <c:pt idx="1">
                  <c:v>1.5071761398914632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2E7D-4913-858E-579AE6713264}"/>
            </c:ext>
          </c:extLst>
        </c:ser>
        <c:ser>
          <c:idx val="0"/>
          <c:order val="11"/>
          <c:tx>
            <c:strRef>
              <c:f>Turbo_Eco!$G$13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Turbo_Eco!$Q$14:$Q$27</c:f>
              <c:numCache>
                <c:formatCode>General</c:formatCode>
                <c:ptCount val="12"/>
                <c:pt idx="0">
                  <c:v>40.065841643638116</c:v>
                </c:pt>
                <c:pt idx="1">
                  <c:v>60.098762465457185</c:v>
                </c:pt>
                <c:pt idx="2">
                  <c:v>80.131683287276232</c:v>
                </c:pt>
                <c:pt idx="3">
                  <c:v>100.16460410909529</c:v>
                </c:pt>
              </c:numCache>
            </c:numRef>
          </c:xVal>
          <c:yVal>
            <c:numRef>
              <c:f>Turbo_Eco!$P$14:$P$27</c:f>
              <c:numCache>
                <c:formatCode>General</c:formatCode>
                <c:ptCount val="12"/>
                <c:pt idx="0">
                  <c:v>0.46159392234329288</c:v>
                </c:pt>
                <c:pt idx="1">
                  <c:v>1.1140220065906903</c:v>
                </c:pt>
                <c:pt idx="2">
                  <c:v>1.4478036706914759</c:v>
                </c:pt>
                <c:pt idx="3">
                  <c:v>1.6510293101258753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2E7D-4913-858E-579AE67132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Turbo_Performance!$G$13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Turbo_Performance!$Q$14:$Q$27</c:f>
              <c:numCache>
                <c:formatCode>General</c:formatCode>
                <c:ptCount val="12"/>
              </c:numCache>
            </c:numRef>
          </c:xVal>
          <c:yVal>
            <c:numRef>
              <c:f>Turbo_Performance!$P$14:$P$27</c:f>
              <c:numCache>
                <c:formatCode>General</c:formatCode>
                <c:ptCount val="12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A0B-49EC-BA48-46F53C908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acceleration vs. speed with gear 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Turbo_Performance!$G$13</c:f>
              <c:strCache>
                <c:ptCount val="1"/>
                <c:pt idx="0">
                  <c:v>speed</c:v>
                </c:pt>
              </c:strCache>
            </c:strRef>
          </c:tx>
          <c:spPr>
            <a:ln w="38100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Turbo_Performance!$G$14:$G$27</c:f>
              <c:numCache>
                <c:formatCode>General</c:formatCode>
                <c:ptCount val="12"/>
                <c:pt idx="0">
                  <c:v>8.6119307274924655</c:v>
                </c:pt>
                <c:pt idx="1">
                  <c:v>12.917896091238699</c:v>
                </c:pt>
                <c:pt idx="2">
                  <c:v>17.223861454984931</c:v>
                </c:pt>
                <c:pt idx="3">
                  <c:v>21.529826818731166</c:v>
                </c:pt>
                <c:pt idx="4">
                  <c:v>25.835792182477398</c:v>
                </c:pt>
                <c:pt idx="5">
                  <c:v>30.14175754622363</c:v>
                </c:pt>
                <c:pt idx="6">
                  <c:v>34.447722909969862</c:v>
                </c:pt>
                <c:pt idx="7">
                  <c:v>38.753688273716101</c:v>
                </c:pt>
                <c:pt idx="8">
                  <c:v>43.059653637462333</c:v>
                </c:pt>
                <c:pt idx="9">
                  <c:v>47.365619001208557</c:v>
                </c:pt>
                <c:pt idx="10">
                  <c:v>51.671584364954796</c:v>
                </c:pt>
                <c:pt idx="11">
                  <c:v>55.977549728701035</c:v>
                </c:pt>
              </c:numCache>
            </c:numRef>
          </c:xVal>
          <c:yVal>
            <c:numRef>
              <c:f>Turbo_Performance!$F$14:$F$27</c:f>
              <c:numCache>
                <c:formatCode>General</c:formatCode>
                <c:ptCount val="12"/>
                <c:pt idx="0">
                  <c:v>3.1496293314560151</c:v>
                </c:pt>
                <c:pt idx="1">
                  <c:v>5.7146307837344219</c:v>
                </c:pt>
                <c:pt idx="2">
                  <c:v>7.1128027836761296</c:v>
                </c:pt>
                <c:pt idx="3">
                  <c:v>8.0441974091216899</c:v>
                </c:pt>
                <c:pt idx="4">
                  <c:v>8.0421132748440645</c:v>
                </c:pt>
                <c:pt idx="5">
                  <c:v>8.0399531512973255</c:v>
                </c:pt>
                <c:pt idx="6">
                  <c:v>8.0377170384814765</c:v>
                </c:pt>
                <c:pt idx="7">
                  <c:v>8.0354049363965121</c:v>
                </c:pt>
                <c:pt idx="8">
                  <c:v>8.033016845042436</c:v>
                </c:pt>
                <c:pt idx="9">
                  <c:v>7.5638513791922115</c:v>
                </c:pt>
                <c:pt idx="10">
                  <c:v>7.0946099240728717</c:v>
                </c:pt>
                <c:pt idx="11">
                  <c:v>6.3919417870709037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975-4B03-8B89-A66D430EA1CE}"/>
            </c:ext>
          </c:extLst>
        </c:ser>
        <c:ser>
          <c:idx val="1"/>
          <c:order val="1"/>
          <c:tx>
            <c:strRef>
              <c:f>Turbo_optimized!$G$13</c:f>
              <c:strCache>
                <c:ptCount val="1"/>
                <c:pt idx="0">
                  <c:v>speed</c:v>
                </c:pt>
              </c:strCache>
            </c:strRef>
          </c:tx>
          <c:spPr>
            <a:ln w="22225" cap="rnd">
              <a:solidFill>
                <a:srgbClr val="FF00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Turbo_optimized!$G$14:$G$27</c:f>
              <c:numCache>
                <c:formatCode>General</c:formatCode>
                <c:ptCount val="12"/>
                <c:pt idx="0">
                  <c:v>4.5855034377387325</c:v>
                </c:pt>
                <c:pt idx="1">
                  <c:v>6.8782551566081001</c:v>
                </c:pt>
                <c:pt idx="2">
                  <c:v>9.171006875477465</c:v>
                </c:pt>
                <c:pt idx="3">
                  <c:v>11.463758594346833</c:v>
                </c:pt>
                <c:pt idx="4">
                  <c:v>13.7565103132162</c:v>
                </c:pt>
                <c:pt idx="5">
                  <c:v>16.049262032085565</c:v>
                </c:pt>
                <c:pt idx="6">
                  <c:v>18.34201375095493</c:v>
                </c:pt>
                <c:pt idx="7">
                  <c:v>20.634765469824302</c:v>
                </c:pt>
                <c:pt idx="8">
                  <c:v>22.927517188693667</c:v>
                </c:pt>
                <c:pt idx="9">
                  <c:v>25.220268907563028</c:v>
                </c:pt>
                <c:pt idx="10">
                  <c:v>27.5130206264324</c:v>
                </c:pt>
                <c:pt idx="11">
                  <c:v>29.805772345301769</c:v>
                </c:pt>
              </c:numCache>
            </c:numRef>
          </c:xVal>
          <c:yVal>
            <c:numRef>
              <c:f>Turbo_optimized!$F$14:$F$27</c:f>
              <c:numCache>
                <c:formatCode>General</c:formatCode>
                <c:ptCount val="12"/>
                <c:pt idx="0">
                  <c:v>6.0198960723723598</c:v>
                </c:pt>
                <c:pt idx="1">
                  <c:v>10.839712512873403</c:v>
                </c:pt>
                <c:pt idx="2">
                  <c:v>13.468254009135167</c:v>
                </c:pt>
                <c:pt idx="3">
                  <c:v>15.220272601333418</c:v>
                </c:pt>
                <c:pt idx="4">
                  <c:v>15.219266929350979</c:v>
                </c:pt>
                <c:pt idx="5">
                  <c:v>15.218239713422212</c:v>
                </c:pt>
                <c:pt idx="6">
                  <c:v>15.217190953547114</c:v>
                </c:pt>
                <c:pt idx="7">
                  <c:v>15.216120649725688</c:v>
                </c:pt>
                <c:pt idx="8">
                  <c:v>15.215028801957928</c:v>
                </c:pt>
                <c:pt idx="9">
                  <c:v>14.337414050126657</c:v>
                </c:pt>
                <c:pt idx="10">
                  <c:v>13.459777754349059</c:v>
                </c:pt>
                <c:pt idx="11">
                  <c:v>12.143869234566536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975-4B03-8B89-A66D430EA1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altLang="zh-CN"/>
              <a:t>Torque</a:t>
            </a:r>
            <a:r>
              <a:rPr lang="en-US" altLang="zh-CN" baseline="0"/>
              <a:t> * RPM / 9554 = Power</a:t>
            </a:r>
            <a:endParaRPr lang="zh-CN"/>
          </a:p>
        </c:rich>
      </c:tx>
      <c:layout>
        <c:manualLayout>
          <c:xMode val="edge"/>
          <c:yMode val="edge"/>
          <c:x val="0.19489566929133859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1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Turbo_performance1!$B$14:$B$27</c:f>
              <c:numCache>
                <c:formatCode>General</c:formatCode>
                <c:ptCount val="12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4500</c:v>
                </c:pt>
                <c:pt idx="8">
                  <c:v>5000</c:v>
                </c:pt>
                <c:pt idx="9">
                  <c:v>5500</c:v>
                </c:pt>
                <c:pt idx="10">
                  <c:v>6000</c:v>
                </c:pt>
                <c:pt idx="11">
                  <c:v>6500</c:v>
                </c:pt>
              </c:numCache>
            </c:numRef>
          </c:xVal>
          <c:yVal>
            <c:numRef>
              <c:f>Turbo_performance1!$C$14:$C$27</c:f>
              <c:numCache>
                <c:formatCode>General</c:formatCode>
                <c:ptCount val="12"/>
                <c:pt idx="0">
                  <c:v>14.653548252041031</c:v>
                </c:pt>
                <c:pt idx="1">
                  <c:v>39.2505756751099</c:v>
                </c:pt>
                <c:pt idx="2">
                  <c:v>64.894285116181706</c:v>
                </c:pt>
                <c:pt idx="3">
                  <c:v>91.584676575256438</c:v>
                </c:pt>
                <c:pt idx="4">
                  <c:v>109.90161189030772</c:v>
                </c:pt>
                <c:pt idx="5">
                  <c:v>128.21854720535902</c:v>
                </c:pt>
                <c:pt idx="6">
                  <c:v>146.53548252041031</c:v>
                </c:pt>
                <c:pt idx="7">
                  <c:v>164.85241783546158</c:v>
                </c:pt>
                <c:pt idx="8">
                  <c:v>183.16935315051288</c:v>
                </c:pt>
                <c:pt idx="9">
                  <c:v>189.97278626753192</c:v>
                </c:pt>
                <c:pt idx="10">
                  <c:v>194.6828553485451</c:v>
                </c:pt>
                <c:pt idx="11">
                  <c:v>190.4961272765334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36-4857-ACA9-AFFF8BF94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00144"/>
        <c:axId val="597797520"/>
      </c:scatterChart>
      <c:scatterChart>
        <c:scatterStyle val="smoothMarker"/>
        <c:varyColors val="0"/>
        <c:ser>
          <c:idx val="1"/>
          <c:order val="0"/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Turbo_performance1!$B$14:$B$27</c:f>
              <c:numCache>
                <c:formatCode>General</c:formatCode>
                <c:ptCount val="12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4500</c:v>
                </c:pt>
                <c:pt idx="8">
                  <c:v>5000</c:v>
                </c:pt>
                <c:pt idx="9">
                  <c:v>5500</c:v>
                </c:pt>
                <c:pt idx="10">
                  <c:v>6000</c:v>
                </c:pt>
                <c:pt idx="11">
                  <c:v>6500</c:v>
                </c:pt>
              </c:numCache>
            </c:numRef>
          </c:xVal>
          <c:yVal>
            <c:numRef>
              <c:f>Turbo_performance1!$A$14:$A$27</c:f>
              <c:numCache>
                <c:formatCode>General</c:formatCode>
                <c:ptCount val="12"/>
                <c:pt idx="0">
                  <c:v>140</c:v>
                </c:pt>
                <c:pt idx="1">
                  <c:v>250</c:v>
                </c:pt>
                <c:pt idx="2">
                  <c:v>310</c:v>
                </c:pt>
                <c:pt idx="3">
                  <c:v>350</c:v>
                </c:pt>
                <c:pt idx="4">
                  <c:v>350</c:v>
                </c:pt>
                <c:pt idx="5">
                  <c:v>350</c:v>
                </c:pt>
                <c:pt idx="6">
                  <c:v>350</c:v>
                </c:pt>
                <c:pt idx="7">
                  <c:v>350</c:v>
                </c:pt>
                <c:pt idx="8">
                  <c:v>350</c:v>
                </c:pt>
                <c:pt idx="9">
                  <c:v>330</c:v>
                </c:pt>
                <c:pt idx="10">
                  <c:v>310</c:v>
                </c:pt>
                <c:pt idx="11">
                  <c:v>280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936-4857-ACA9-AFFF8BF94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09984"/>
        <c:axId val="597834624"/>
      </c:scatterChart>
      <c:valAx>
        <c:axId val="59780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797520"/>
        <c:crosses val="autoZero"/>
        <c:crossBetween val="midCat"/>
      </c:valAx>
      <c:valAx>
        <c:axId val="597797520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0144"/>
        <c:crosses val="autoZero"/>
        <c:crossBetween val="midCat"/>
      </c:valAx>
      <c:valAx>
        <c:axId val="597834624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9984"/>
        <c:crosses val="max"/>
        <c:crossBetween val="midCat"/>
      </c:valAx>
      <c:valAx>
        <c:axId val="5978099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97834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acceleration vs. speed with gear 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Turbo_performance1!$G$13</c:f>
              <c:strCache>
                <c:ptCount val="1"/>
                <c:pt idx="0">
                  <c:v>speed</c:v>
                </c:pt>
              </c:strCache>
            </c:strRef>
          </c:tx>
          <c:spPr>
            <a:ln w="38100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Turbo_performance1!$G$14:$G$27</c:f>
              <c:numCache>
                <c:formatCode>General</c:formatCode>
                <c:ptCount val="12"/>
                <c:pt idx="0">
                  <c:v>8.6119307274924655</c:v>
                </c:pt>
                <c:pt idx="1">
                  <c:v>12.917896091238699</c:v>
                </c:pt>
                <c:pt idx="2">
                  <c:v>17.223861454984931</c:v>
                </c:pt>
                <c:pt idx="3">
                  <c:v>21.529826818731166</c:v>
                </c:pt>
                <c:pt idx="4">
                  <c:v>25.835792182477398</c:v>
                </c:pt>
                <c:pt idx="5">
                  <c:v>30.14175754622363</c:v>
                </c:pt>
                <c:pt idx="6">
                  <c:v>34.447722909969862</c:v>
                </c:pt>
                <c:pt idx="7">
                  <c:v>38.753688273716101</c:v>
                </c:pt>
                <c:pt idx="8">
                  <c:v>43.059653637462333</c:v>
                </c:pt>
              </c:numCache>
            </c:numRef>
          </c:xVal>
          <c:yVal>
            <c:numRef>
              <c:f>Turbo_performance1!$F$14:$F$27</c:f>
              <c:numCache>
                <c:formatCode>General</c:formatCode>
                <c:ptCount val="12"/>
                <c:pt idx="0">
                  <c:v>3.1496293314560151</c:v>
                </c:pt>
                <c:pt idx="1">
                  <c:v>5.7146307837344219</c:v>
                </c:pt>
                <c:pt idx="2">
                  <c:v>7.1128027836761296</c:v>
                </c:pt>
                <c:pt idx="3">
                  <c:v>8.0441974091216899</c:v>
                </c:pt>
                <c:pt idx="4">
                  <c:v>8.0421132748440645</c:v>
                </c:pt>
                <c:pt idx="5">
                  <c:v>8.0399531512973255</c:v>
                </c:pt>
                <c:pt idx="6">
                  <c:v>8.0377170384814765</c:v>
                </c:pt>
                <c:pt idx="7">
                  <c:v>8.0354049363965121</c:v>
                </c:pt>
                <c:pt idx="8">
                  <c:v>8.033016845042436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354-44F7-9F47-95BE787D7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Turbo_performance1!$G$13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Turbo_performance1!$I$14:$I$27</c:f>
              <c:numCache>
                <c:formatCode>General</c:formatCode>
                <c:ptCount val="12"/>
                <c:pt idx="5">
                  <c:v>45.04312745787918</c:v>
                </c:pt>
                <c:pt idx="6">
                  <c:v>51.477859951861916</c:v>
                </c:pt>
                <c:pt idx="7">
                  <c:v>57.912592445844666</c:v>
                </c:pt>
                <c:pt idx="8">
                  <c:v>64.347324939827402</c:v>
                </c:pt>
              </c:numCache>
            </c:numRef>
          </c:xVal>
          <c:yVal>
            <c:numRef>
              <c:f>Turbo_performance1!$H$14:$H$27</c:f>
              <c:numCache>
                <c:formatCode>General</c:formatCode>
                <c:ptCount val="12"/>
                <c:pt idx="5">
                  <c:v>6.4067438925468805</c:v>
                </c:pt>
                <c:pt idx="6">
                  <c:v>6.3949339695316576</c:v>
                </c:pt>
                <c:pt idx="7">
                  <c:v>6.3825914155333416</c:v>
                </c:pt>
                <c:pt idx="8">
                  <c:v>6.3697162305519308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62D-433B-9FC4-C8A67A9AF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Turbo!$G$49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Turbo!$I$50:$I$63</c:f>
              <c:numCache>
                <c:formatCode>General</c:formatCode>
                <c:ptCount val="12"/>
                <c:pt idx="0">
                  <c:v>12.869464987965479</c:v>
                </c:pt>
                <c:pt idx="1">
                  <c:v>19.304197481948222</c:v>
                </c:pt>
                <c:pt idx="2">
                  <c:v>25.738929975930958</c:v>
                </c:pt>
                <c:pt idx="3">
                  <c:v>32.173662469913701</c:v>
                </c:pt>
                <c:pt idx="4">
                  <c:v>38.608394963896444</c:v>
                </c:pt>
                <c:pt idx="5">
                  <c:v>45.04312745787918</c:v>
                </c:pt>
                <c:pt idx="6">
                  <c:v>51.477859951861916</c:v>
                </c:pt>
                <c:pt idx="7">
                  <c:v>57.912592445844666</c:v>
                </c:pt>
                <c:pt idx="8">
                  <c:v>64.347324939827402</c:v>
                </c:pt>
                <c:pt idx="9">
                  <c:v>70.782057433810138</c:v>
                </c:pt>
                <c:pt idx="10">
                  <c:v>77.216789927792888</c:v>
                </c:pt>
                <c:pt idx="11">
                  <c:v>83.651522421775638</c:v>
                </c:pt>
              </c:numCache>
            </c:numRef>
          </c:xVal>
          <c:yVal>
            <c:numRef>
              <c:f>Turbo!$H$50:$H$63</c:f>
              <c:numCache>
                <c:formatCode>General</c:formatCode>
                <c:ptCount val="12"/>
                <c:pt idx="0">
                  <c:v>2.3587991464547367</c:v>
                </c:pt>
                <c:pt idx="1">
                  <c:v>4.4967501812426169</c:v>
                </c:pt>
                <c:pt idx="2">
                  <c:v>5.6582150382802983</c:v>
                </c:pt>
                <c:pt idx="3">
                  <c:v>6.4287658456280434</c:v>
                </c:pt>
                <c:pt idx="4">
                  <c:v>6.4180211845790085</c:v>
                </c:pt>
                <c:pt idx="5">
                  <c:v>6.4067438925468805</c:v>
                </c:pt>
                <c:pt idx="6">
                  <c:v>6.3949339695316576</c:v>
                </c:pt>
                <c:pt idx="7">
                  <c:v>6.3825914155333416</c:v>
                </c:pt>
                <c:pt idx="8">
                  <c:v>6.3697162305519308</c:v>
                </c:pt>
                <c:pt idx="9">
                  <c:v>5.9659269958805847</c:v>
                </c:pt>
                <c:pt idx="10">
                  <c:v>5.5616051302261438</c:v>
                </c:pt>
                <c:pt idx="11">
                  <c:v>4.9615599242351882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04F-4552-968B-66159A968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Turbo_performance1!$G$13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Turbo_performance1!$K$14:$K$27</c:f>
              <c:numCache>
                <c:formatCode>General</c:formatCode>
                <c:ptCount val="12"/>
                <c:pt idx="5">
                  <c:v>62.931683791151201</c:v>
                </c:pt>
                <c:pt idx="6">
                  <c:v>71.921924332744226</c:v>
                </c:pt>
                <c:pt idx="7">
                  <c:v>80.912164874337265</c:v>
                </c:pt>
                <c:pt idx="8">
                  <c:v>89.902405415930289</c:v>
                </c:pt>
                <c:pt idx="9">
                  <c:v>98.8926459575233</c:v>
                </c:pt>
              </c:numCache>
            </c:numRef>
          </c:xVal>
          <c:yVal>
            <c:numRef>
              <c:f>Turbo_performance1!$J$14:$J$27</c:f>
              <c:numCache>
                <c:formatCode>General</c:formatCode>
                <c:ptCount val="12"/>
                <c:pt idx="5">
                  <c:v>4.4306664525722983</c:v>
                </c:pt>
                <c:pt idx="6">
                  <c:v>4.4119497645870371</c:v>
                </c:pt>
                <c:pt idx="7">
                  <c:v>4.3921933765747694</c:v>
                </c:pt>
                <c:pt idx="8">
                  <c:v>4.3713972885354933</c:v>
                </c:pt>
                <c:pt idx="9">
                  <c:v>4.0701473971003042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174-423D-9A3D-DEB3A26FD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Turbo_performance1!$G$13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Turbo_performance1!$M$14:$M$27</c:f>
              <c:numCache>
                <c:formatCode>General</c:formatCode>
                <c:ptCount val="12"/>
              </c:numCache>
            </c:numRef>
          </c:xVal>
          <c:yVal>
            <c:numRef>
              <c:f>Turbo_performance1!$L$14:$L$27</c:f>
              <c:numCache>
                <c:formatCode>General</c:formatCode>
                <c:ptCount val="12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651-48D8-B3B4-A0BEC1CAF2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Turbo_performance1!$G$13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Turbo_performance1!$O$14:$O$27</c:f>
              <c:numCache>
                <c:formatCode>General</c:formatCode>
                <c:ptCount val="12"/>
              </c:numCache>
            </c:numRef>
          </c:xVal>
          <c:yVal>
            <c:numRef>
              <c:f>Turbo_performance1!$N$14:$N$27</c:f>
              <c:numCache>
                <c:formatCode>General</c:formatCode>
                <c:ptCount val="12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694-44A1-8BF4-3D1EECA06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acceleration vs. speed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Turbo_performance1!$G$13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Turbo_performance1!$G$14:$G$27</c:f>
              <c:numCache>
                <c:formatCode>General</c:formatCode>
                <c:ptCount val="12"/>
                <c:pt idx="0">
                  <c:v>8.6119307274924655</c:v>
                </c:pt>
                <c:pt idx="1">
                  <c:v>12.917896091238699</c:v>
                </c:pt>
                <c:pt idx="2">
                  <c:v>17.223861454984931</c:v>
                </c:pt>
                <c:pt idx="3">
                  <c:v>21.529826818731166</c:v>
                </c:pt>
                <c:pt idx="4">
                  <c:v>25.835792182477398</c:v>
                </c:pt>
                <c:pt idx="5">
                  <c:v>30.14175754622363</c:v>
                </c:pt>
                <c:pt idx="6">
                  <c:v>34.447722909969862</c:v>
                </c:pt>
                <c:pt idx="7">
                  <c:v>38.753688273716101</c:v>
                </c:pt>
                <c:pt idx="8">
                  <c:v>43.059653637462333</c:v>
                </c:pt>
              </c:numCache>
            </c:numRef>
          </c:xVal>
          <c:yVal>
            <c:numRef>
              <c:f>Turbo_performance1!$F$14:$F$27</c:f>
              <c:numCache>
                <c:formatCode>General</c:formatCode>
                <c:ptCount val="12"/>
                <c:pt idx="0">
                  <c:v>3.1496293314560151</c:v>
                </c:pt>
                <c:pt idx="1">
                  <c:v>5.7146307837344219</c:v>
                </c:pt>
                <c:pt idx="2">
                  <c:v>7.1128027836761296</c:v>
                </c:pt>
                <c:pt idx="3">
                  <c:v>8.0441974091216899</c:v>
                </c:pt>
                <c:pt idx="4">
                  <c:v>8.0421132748440645</c:v>
                </c:pt>
                <c:pt idx="5">
                  <c:v>8.0399531512973255</c:v>
                </c:pt>
                <c:pt idx="6">
                  <c:v>8.0377170384814765</c:v>
                </c:pt>
                <c:pt idx="7">
                  <c:v>8.0354049363965121</c:v>
                </c:pt>
                <c:pt idx="8">
                  <c:v>8.033016845042436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6C2-458D-96E8-DC42C14C926D}"/>
            </c:ext>
          </c:extLst>
        </c:ser>
        <c:ser>
          <c:idx val="2"/>
          <c:order val="1"/>
          <c:tx>
            <c:strRef>
              <c:f>Turbo_performance1!$G$13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Turbo_performance1!$I$14:$I$27</c:f>
              <c:numCache>
                <c:formatCode>General</c:formatCode>
                <c:ptCount val="12"/>
                <c:pt idx="5">
                  <c:v>45.04312745787918</c:v>
                </c:pt>
                <c:pt idx="6">
                  <c:v>51.477859951861916</c:v>
                </c:pt>
                <c:pt idx="7">
                  <c:v>57.912592445844666</c:v>
                </c:pt>
                <c:pt idx="8">
                  <c:v>64.347324939827402</c:v>
                </c:pt>
              </c:numCache>
            </c:numRef>
          </c:xVal>
          <c:yVal>
            <c:numRef>
              <c:f>Turbo_performance1!$H$14:$H$27</c:f>
              <c:numCache>
                <c:formatCode>General</c:formatCode>
                <c:ptCount val="12"/>
                <c:pt idx="5">
                  <c:v>6.4067438925468805</c:v>
                </c:pt>
                <c:pt idx="6">
                  <c:v>6.3949339695316576</c:v>
                </c:pt>
                <c:pt idx="7">
                  <c:v>6.3825914155333416</c:v>
                </c:pt>
                <c:pt idx="8">
                  <c:v>6.3697162305519308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6C2-458D-96E8-DC42C14C926D}"/>
            </c:ext>
          </c:extLst>
        </c:ser>
        <c:ser>
          <c:idx val="3"/>
          <c:order val="2"/>
          <c:tx>
            <c:strRef>
              <c:f>Turbo_performance1!$G$13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Turbo_performance1!$K$14:$K$27</c:f>
              <c:numCache>
                <c:formatCode>General</c:formatCode>
                <c:ptCount val="12"/>
                <c:pt idx="5">
                  <c:v>62.931683791151201</c:v>
                </c:pt>
                <c:pt idx="6">
                  <c:v>71.921924332744226</c:v>
                </c:pt>
                <c:pt idx="7">
                  <c:v>80.912164874337265</c:v>
                </c:pt>
                <c:pt idx="8">
                  <c:v>89.902405415930289</c:v>
                </c:pt>
                <c:pt idx="9">
                  <c:v>98.8926459575233</c:v>
                </c:pt>
              </c:numCache>
            </c:numRef>
          </c:xVal>
          <c:yVal>
            <c:numRef>
              <c:f>Turbo_performance1!$J$14:$J$27</c:f>
              <c:numCache>
                <c:formatCode>General</c:formatCode>
                <c:ptCount val="12"/>
                <c:pt idx="5">
                  <c:v>4.4306664525722983</c:v>
                </c:pt>
                <c:pt idx="6">
                  <c:v>4.4119497645870371</c:v>
                </c:pt>
                <c:pt idx="7">
                  <c:v>4.3921933765747694</c:v>
                </c:pt>
                <c:pt idx="8">
                  <c:v>4.3713972885354933</c:v>
                </c:pt>
                <c:pt idx="9">
                  <c:v>4.0701473971003042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6C2-458D-96E8-DC42C14C926D}"/>
            </c:ext>
          </c:extLst>
        </c:ser>
        <c:ser>
          <c:idx val="4"/>
          <c:order val="3"/>
          <c:tx>
            <c:strRef>
              <c:f>Turbo_performance1!$G$13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Turbo_performance1!$M$14:$M$27</c:f>
              <c:numCache>
                <c:formatCode>General</c:formatCode>
                <c:ptCount val="12"/>
              </c:numCache>
            </c:numRef>
          </c:xVal>
          <c:yVal>
            <c:numRef>
              <c:f>Turbo_performance1!$L$14:$L$27</c:f>
              <c:numCache>
                <c:formatCode>General</c:formatCode>
                <c:ptCount val="12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6C2-458D-96E8-DC42C14C926D}"/>
            </c:ext>
          </c:extLst>
        </c:ser>
        <c:ser>
          <c:idx val="5"/>
          <c:order val="4"/>
          <c:tx>
            <c:strRef>
              <c:f>Turbo_performance1!$G$13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Turbo_performance1!$O$14:$O$27</c:f>
              <c:numCache>
                <c:formatCode>General</c:formatCode>
                <c:ptCount val="12"/>
              </c:numCache>
            </c:numRef>
          </c:xVal>
          <c:yVal>
            <c:numRef>
              <c:f>Turbo_performance1!$N$14:$N$27</c:f>
              <c:numCache>
                <c:formatCode>General</c:formatCode>
                <c:ptCount val="12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6C2-458D-96E8-DC42C14C926D}"/>
            </c:ext>
          </c:extLst>
        </c:ser>
        <c:ser>
          <c:idx val="0"/>
          <c:order val="5"/>
          <c:tx>
            <c:strRef>
              <c:f>Turbo_performance1!$G$13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Turbo_performance1!$Q$14:$Q$27</c:f>
              <c:numCache>
                <c:formatCode>General</c:formatCode>
                <c:ptCount val="12"/>
              </c:numCache>
            </c:numRef>
          </c:xVal>
          <c:yVal>
            <c:numRef>
              <c:f>Turbo_performance1!$P$14:$P$27</c:f>
              <c:numCache>
                <c:formatCode>General</c:formatCode>
                <c:ptCount val="12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6C2-458D-96E8-DC42C14C9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Turbo_performance1!$G$13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Turbo_performance1!$Q$14:$Q$27</c:f>
              <c:numCache>
                <c:formatCode>General</c:formatCode>
                <c:ptCount val="12"/>
              </c:numCache>
            </c:numRef>
          </c:xVal>
          <c:yVal>
            <c:numRef>
              <c:f>Turbo_performance1!$P$14:$P$27</c:f>
              <c:numCache>
                <c:formatCode>General</c:formatCode>
                <c:ptCount val="12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07-40A3-8662-6A0F2DAD1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acceleration vs. speed with gear 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Turbo_performance1!$G$13</c:f>
              <c:strCache>
                <c:ptCount val="1"/>
                <c:pt idx="0">
                  <c:v>speed</c:v>
                </c:pt>
              </c:strCache>
            </c:strRef>
          </c:tx>
          <c:spPr>
            <a:ln w="38100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Turbo_performance1!$G$14:$G$27</c:f>
              <c:numCache>
                <c:formatCode>General</c:formatCode>
                <c:ptCount val="12"/>
                <c:pt idx="0">
                  <c:v>8.6119307274924655</c:v>
                </c:pt>
                <c:pt idx="1">
                  <c:v>12.917896091238699</c:v>
                </c:pt>
                <c:pt idx="2">
                  <c:v>17.223861454984931</c:v>
                </c:pt>
                <c:pt idx="3">
                  <c:v>21.529826818731166</c:v>
                </c:pt>
                <c:pt idx="4">
                  <c:v>25.835792182477398</c:v>
                </c:pt>
                <c:pt idx="5">
                  <c:v>30.14175754622363</c:v>
                </c:pt>
                <c:pt idx="6">
                  <c:v>34.447722909969862</c:v>
                </c:pt>
                <c:pt idx="7">
                  <c:v>38.753688273716101</c:v>
                </c:pt>
                <c:pt idx="8">
                  <c:v>43.059653637462333</c:v>
                </c:pt>
              </c:numCache>
            </c:numRef>
          </c:xVal>
          <c:yVal>
            <c:numRef>
              <c:f>Turbo_performance1!$F$14:$F$27</c:f>
              <c:numCache>
                <c:formatCode>General</c:formatCode>
                <c:ptCount val="12"/>
                <c:pt idx="0">
                  <c:v>3.1496293314560151</c:v>
                </c:pt>
                <c:pt idx="1">
                  <c:v>5.7146307837344219</c:v>
                </c:pt>
                <c:pt idx="2">
                  <c:v>7.1128027836761296</c:v>
                </c:pt>
                <c:pt idx="3">
                  <c:v>8.0441974091216899</c:v>
                </c:pt>
                <c:pt idx="4">
                  <c:v>8.0421132748440645</c:v>
                </c:pt>
                <c:pt idx="5">
                  <c:v>8.0399531512973255</c:v>
                </c:pt>
                <c:pt idx="6">
                  <c:v>8.0377170384814765</c:v>
                </c:pt>
                <c:pt idx="7">
                  <c:v>8.0354049363965121</c:v>
                </c:pt>
                <c:pt idx="8">
                  <c:v>8.033016845042436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6D-4304-A562-97B31D385563}"/>
            </c:ext>
          </c:extLst>
        </c:ser>
        <c:ser>
          <c:idx val="1"/>
          <c:order val="1"/>
          <c:tx>
            <c:strRef>
              <c:f>Turbo_optimized!$G$13</c:f>
              <c:strCache>
                <c:ptCount val="1"/>
                <c:pt idx="0">
                  <c:v>speed</c:v>
                </c:pt>
              </c:strCache>
            </c:strRef>
          </c:tx>
          <c:spPr>
            <a:ln w="22225" cap="rnd">
              <a:solidFill>
                <a:srgbClr val="FF00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Turbo_optimized!$G$14:$G$27</c:f>
              <c:numCache>
                <c:formatCode>General</c:formatCode>
                <c:ptCount val="12"/>
                <c:pt idx="0">
                  <c:v>4.5855034377387325</c:v>
                </c:pt>
                <c:pt idx="1">
                  <c:v>6.8782551566081001</c:v>
                </c:pt>
                <c:pt idx="2">
                  <c:v>9.171006875477465</c:v>
                </c:pt>
                <c:pt idx="3">
                  <c:v>11.463758594346833</c:v>
                </c:pt>
                <c:pt idx="4">
                  <c:v>13.7565103132162</c:v>
                </c:pt>
                <c:pt idx="5">
                  <c:v>16.049262032085565</c:v>
                </c:pt>
                <c:pt idx="6">
                  <c:v>18.34201375095493</c:v>
                </c:pt>
                <c:pt idx="7">
                  <c:v>20.634765469824302</c:v>
                </c:pt>
                <c:pt idx="8">
                  <c:v>22.927517188693667</c:v>
                </c:pt>
                <c:pt idx="9">
                  <c:v>25.220268907563028</c:v>
                </c:pt>
                <c:pt idx="10">
                  <c:v>27.5130206264324</c:v>
                </c:pt>
                <c:pt idx="11">
                  <c:v>29.805772345301769</c:v>
                </c:pt>
              </c:numCache>
            </c:numRef>
          </c:xVal>
          <c:yVal>
            <c:numRef>
              <c:f>Turbo_optimized!$F$14:$F$27</c:f>
              <c:numCache>
                <c:formatCode>General</c:formatCode>
                <c:ptCount val="12"/>
                <c:pt idx="0">
                  <c:v>6.0198960723723598</c:v>
                </c:pt>
                <c:pt idx="1">
                  <c:v>10.839712512873403</c:v>
                </c:pt>
                <c:pt idx="2">
                  <c:v>13.468254009135167</c:v>
                </c:pt>
                <c:pt idx="3">
                  <c:v>15.220272601333418</c:v>
                </c:pt>
                <c:pt idx="4">
                  <c:v>15.219266929350979</c:v>
                </c:pt>
                <c:pt idx="5">
                  <c:v>15.218239713422212</c:v>
                </c:pt>
                <c:pt idx="6">
                  <c:v>15.217190953547114</c:v>
                </c:pt>
                <c:pt idx="7">
                  <c:v>15.216120649725688</c:v>
                </c:pt>
                <c:pt idx="8">
                  <c:v>15.215028801957928</c:v>
                </c:pt>
                <c:pt idx="9">
                  <c:v>14.337414050126657</c:v>
                </c:pt>
                <c:pt idx="10">
                  <c:v>13.459777754349059</c:v>
                </c:pt>
                <c:pt idx="11">
                  <c:v>12.143869234566536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F6D-4304-A562-97B31D385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Turbo_performance1!$B$64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Turbo_performance1!$B$65:$B$84</c:f>
              <c:numCache>
                <c:formatCode>General</c:formatCode>
                <c:ptCount val="20"/>
                <c:pt idx="0">
                  <c:v>8.6119307274924655</c:v>
                </c:pt>
                <c:pt idx="1">
                  <c:v>12.917896091238699</c:v>
                </c:pt>
                <c:pt idx="2">
                  <c:v>17.223861454984931</c:v>
                </c:pt>
                <c:pt idx="3">
                  <c:v>21.529826818731166</c:v>
                </c:pt>
                <c:pt idx="4">
                  <c:v>25.835792182477398</c:v>
                </c:pt>
                <c:pt idx="5">
                  <c:v>30.14175754622363</c:v>
                </c:pt>
                <c:pt idx="6">
                  <c:v>34.447722909969862</c:v>
                </c:pt>
                <c:pt idx="7">
                  <c:v>38.753688273716101</c:v>
                </c:pt>
                <c:pt idx="8">
                  <c:v>43.059653637462333</c:v>
                </c:pt>
                <c:pt idx="9">
                  <c:v>47.365619001208557</c:v>
                </c:pt>
                <c:pt idx="10">
                  <c:v>51.671584364954796</c:v>
                </c:pt>
                <c:pt idx="11">
                  <c:v>55.977549728701035</c:v>
                </c:pt>
                <c:pt idx="12">
                  <c:v>57.912592445844666</c:v>
                </c:pt>
                <c:pt idx="13">
                  <c:v>64.347324939827402</c:v>
                </c:pt>
                <c:pt idx="14">
                  <c:v>70.782057433810138</c:v>
                </c:pt>
                <c:pt idx="15">
                  <c:v>77.216789927792888</c:v>
                </c:pt>
                <c:pt idx="16">
                  <c:v>83.651522421775638</c:v>
                </c:pt>
                <c:pt idx="17">
                  <c:v>80.912164874337265</c:v>
                </c:pt>
                <c:pt idx="18">
                  <c:v>89.902405415930289</c:v>
                </c:pt>
                <c:pt idx="19">
                  <c:v>98.8926459575233</c:v>
                </c:pt>
              </c:numCache>
            </c:numRef>
          </c:xVal>
          <c:yVal>
            <c:numRef>
              <c:f>Turbo_performance1!$A$65:$A$84</c:f>
              <c:numCache>
                <c:formatCode>General</c:formatCode>
                <c:ptCount val="20"/>
                <c:pt idx="0">
                  <c:v>3.1496293314560151</c:v>
                </c:pt>
                <c:pt idx="1">
                  <c:v>5.7146307837344219</c:v>
                </c:pt>
                <c:pt idx="2">
                  <c:v>7.1128027836761296</c:v>
                </c:pt>
                <c:pt idx="3">
                  <c:v>8.0441974091216899</c:v>
                </c:pt>
                <c:pt idx="4">
                  <c:v>8.0421132748440645</c:v>
                </c:pt>
                <c:pt idx="5">
                  <c:v>8.0399531512973255</c:v>
                </c:pt>
                <c:pt idx="6">
                  <c:v>8.0377170384814765</c:v>
                </c:pt>
                <c:pt idx="7">
                  <c:v>8.0354049363965121</c:v>
                </c:pt>
                <c:pt idx="8">
                  <c:v>8.033016845042436</c:v>
                </c:pt>
                <c:pt idx="9">
                  <c:v>7.5638513791922115</c:v>
                </c:pt>
                <c:pt idx="10">
                  <c:v>7.0946099240728717</c:v>
                </c:pt>
                <c:pt idx="11">
                  <c:v>6.3919417870709037</c:v>
                </c:pt>
                <c:pt idx="12">
                  <c:v>6.3825914155333416</c:v>
                </c:pt>
                <c:pt idx="13">
                  <c:v>6.3697162305519308</c:v>
                </c:pt>
                <c:pt idx="14">
                  <c:v>5.9659269958805847</c:v>
                </c:pt>
                <c:pt idx="15">
                  <c:v>5.5616051302261438</c:v>
                </c:pt>
                <c:pt idx="16">
                  <c:v>4.9615599242351882</c:v>
                </c:pt>
                <c:pt idx="17">
                  <c:v>4.3921933765747694</c:v>
                </c:pt>
                <c:pt idx="18">
                  <c:v>4.3713972885354933</c:v>
                </c:pt>
                <c:pt idx="19">
                  <c:v>4.0701473971003042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93E-49B6-8661-B3B9FFAD8480}"/>
            </c:ext>
          </c:extLst>
        </c:ser>
        <c:ser>
          <c:idx val="0"/>
          <c:order val="1"/>
          <c:tx>
            <c:strRef>
              <c:f>Turbo_performance1!$E$64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Turbo_performance1!$E$65:$E$82</c:f>
              <c:numCache>
                <c:formatCode>General</c:formatCode>
                <c:ptCount val="18"/>
                <c:pt idx="0">
                  <c:v>8.6119307274924655</c:v>
                </c:pt>
                <c:pt idx="1">
                  <c:v>12.917896091238699</c:v>
                </c:pt>
                <c:pt idx="2">
                  <c:v>17.223861454984931</c:v>
                </c:pt>
                <c:pt idx="3">
                  <c:v>21.529826818731166</c:v>
                </c:pt>
                <c:pt idx="4">
                  <c:v>25.835792182477398</c:v>
                </c:pt>
                <c:pt idx="5">
                  <c:v>30.14175754622363</c:v>
                </c:pt>
                <c:pt idx="6">
                  <c:v>34.447722909969862</c:v>
                </c:pt>
                <c:pt idx="7">
                  <c:v>38.753688273716101</c:v>
                </c:pt>
                <c:pt idx="8">
                  <c:v>43.059653637462333</c:v>
                </c:pt>
                <c:pt idx="9">
                  <c:v>45.04312745787918</c:v>
                </c:pt>
                <c:pt idx="10">
                  <c:v>51.477859951861916</c:v>
                </c:pt>
                <c:pt idx="11">
                  <c:v>57.912592445844666</c:v>
                </c:pt>
                <c:pt idx="12">
                  <c:v>64.347324939827402</c:v>
                </c:pt>
                <c:pt idx="13">
                  <c:v>62.931683791151201</c:v>
                </c:pt>
                <c:pt idx="14">
                  <c:v>71.921924332744226</c:v>
                </c:pt>
                <c:pt idx="15">
                  <c:v>80.912164874337265</c:v>
                </c:pt>
                <c:pt idx="16">
                  <c:v>89.902405415930289</c:v>
                </c:pt>
                <c:pt idx="17">
                  <c:v>98.8926459575233</c:v>
                </c:pt>
              </c:numCache>
            </c:numRef>
          </c:xVal>
          <c:yVal>
            <c:numRef>
              <c:f>Turbo_performance1!$D$65:$D$82</c:f>
              <c:numCache>
                <c:formatCode>General</c:formatCode>
                <c:ptCount val="18"/>
                <c:pt idx="0">
                  <c:v>3.1496293314560151</c:v>
                </c:pt>
                <c:pt idx="1">
                  <c:v>5.7146307837344219</c:v>
                </c:pt>
                <c:pt idx="2">
                  <c:v>7.1128027836761296</c:v>
                </c:pt>
                <c:pt idx="3">
                  <c:v>8.0441974091216899</c:v>
                </c:pt>
                <c:pt idx="4">
                  <c:v>8.0421132748440645</c:v>
                </c:pt>
                <c:pt idx="5">
                  <c:v>8.0399531512973255</c:v>
                </c:pt>
                <c:pt idx="6">
                  <c:v>8.0377170384814765</c:v>
                </c:pt>
                <c:pt idx="7">
                  <c:v>8.0354049363965121</c:v>
                </c:pt>
                <c:pt idx="8">
                  <c:v>8.033016845042436</c:v>
                </c:pt>
                <c:pt idx="9">
                  <c:v>6.4067438925468805</c:v>
                </c:pt>
                <c:pt idx="10">
                  <c:v>6.3949339695316576</c:v>
                </c:pt>
                <c:pt idx="11">
                  <c:v>6.3825914155333416</c:v>
                </c:pt>
                <c:pt idx="12">
                  <c:v>6.3697162305519308</c:v>
                </c:pt>
                <c:pt idx="13">
                  <c:v>4.4306664525722983</c:v>
                </c:pt>
                <c:pt idx="14">
                  <c:v>4.4119497645870371</c:v>
                </c:pt>
                <c:pt idx="15">
                  <c:v>4.3921933765747694</c:v>
                </c:pt>
                <c:pt idx="16">
                  <c:v>4.3713972885354933</c:v>
                </c:pt>
                <c:pt idx="17">
                  <c:v>4.0701473971003042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93E-49B6-8661-B3B9FFAD8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172376"/>
        <c:axId val="730172704"/>
      </c:scatterChart>
      <c:valAx>
        <c:axId val="730172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30172704"/>
        <c:crosses val="autoZero"/>
        <c:crossBetween val="midCat"/>
      </c:valAx>
      <c:valAx>
        <c:axId val="73017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30172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Torque * RPM / 9554 = Power</a:t>
            </a:r>
            <a:endParaRPr lang="zh-CN"/>
          </a:p>
        </c:rich>
      </c:tx>
      <c:layout>
        <c:manualLayout>
          <c:xMode val="edge"/>
          <c:yMode val="edge"/>
          <c:x val="0.19489566929133859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1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NA!$B$47:$B$60</c:f>
              <c:numCache>
                <c:formatCode>General</c:formatCode>
                <c:ptCount val="14"/>
                <c:pt idx="0">
                  <c:v>2500</c:v>
                </c:pt>
                <c:pt idx="1">
                  <c:v>3000</c:v>
                </c:pt>
                <c:pt idx="2">
                  <c:v>3500</c:v>
                </c:pt>
                <c:pt idx="3">
                  <c:v>4000</c:v>
                </c:pt>
                <c:pt idx="4">
                  <c:v>4500</c:v>
                </c:pt>
                <c:pt idx="5">
                  <c:v>5000</c:v>
                </c:pt>
                <c:pt idx="6">
                  <c:v>5500</c:v>
                </c:pt>
                <c:pt idx="7">
                  <c:v>6000</c:v>
                </c:pt>
                <c:pt idx="8">
                  <c:v>6500</c:v>
                </c:pt>
                <c:pt idx="9">
                  <c:v>7000</c:v>
                </c:pt>
                <c:pt idx="10">
                  <c:v>7500</c:v>
                </c:pt>
                <c:pt idx="11">
                  <c:v>8000</c:v>
                </c:pt>
                <c:pt idx="12">
                  <c:v>8500</c:v>
                </c:pt>
                <c:pt idx="13">
                  <c:v>9000</c:v>
                </c:pt>
              </c:numCache>
            </c:numRef>
          </c:xVal>
          <c:yVal>
            <c:numRef>
              <c:f>NA!$C$47:$C$60</c:f>
              <c:numCache>
                <c:formatCode>General</c:formatCode>
                <c:ptCount val="14"/>
                <c:pt idx="0">
                  <c:v>18.089281976135648</c:v>
                </c:pt>
                <c:pt idx="1">
                  <c:v>54.267845928406956</c:v>
                </c:pt>
                <c:pt idx="2">
                  <c:v>70.909985346451762</c:v>
                </c:pt>
                <c:pt idx="3">
                  <c:v>83.934268369269418</c:v>
                </c:pt>
                <c:pt idx="4">
                  <c:v>104.19426418254135</c:v>
                </c:pt>
                <c:pt idx="5">
                  <c:v>119.38926104249529</c:v>
                </c:pt>
                <c:pt idx="6">
                  <c:v>131.32818714674482</c:v>
                </c:pt>
                <c:pt idx="7">
                  <c:v>156.29139627381201</c:v>
                </c:pt>
                <c:pt idx="8">
                  <c:v>167.43439397111158</c:v>
                </c:pt>
                <c:pt idx="9">
                  <c:v>172.20996441281139</c:v>
                </c:pt>
                <c:pt idx="10">
                  <c:v>184.51067615658363</c:v>
                </c:pt>
                <c:pt idx="11">
                  <c:v>194.49595980741051</c:v>
                </c:pt>
                <c:pt idx="12">
                  <c:v>194.35124555160144</c:v>
                </c:pt>
                <c:pt idx="13">
                  <c:v>195.36424534226504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A71-472C-AFFB-9C9A8F3BE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00144"/>
        <c:axId val="597797520"/>
      </c:scatterChart>
      <c:scatterChart>
        <c:scatterStyle val="smoothMarker"/>
        <c:varyColors val="0"/>
        <c:ser>
          <c:idx val="1"/>
          <c:order val="0"/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NA!$B$47:$B$60</c:f>
              <c:numCache>
                <c:formatCode>General</c:formatCode>
                <c:ptCount val="14"/>
                <c:pt idx="0">
                  <c:v>2500</c:v>
                </c:pt>
                <c:pt idx="1">
                  <c:v>3000</c:v>
                </c:pt>
                <c:pt idx="2">
                  <c:v>3500</c:v>
                </c:pt>
                <c:pt idx="3">
                  <c:v>4000</c:v>
                </c:pt>
                <c:pt idx="4">
                  <c:v>4500</c:v>
                </c:pt>
                <c:pt idx="5">
                  <c:v>5000</c:v>
                </c:pt>
                <c:pt idx="6">
                  <c:v>5500</c:v>
                </c:pt>
                <c:pt idx="7">
                  <c:v>6000</c:v>
                </c:pt>
                <c:pt idx="8">
                  <c:v>6500</c:v>
                </c:pt>
                <c:pt idx="9">
                  <c:v>7000</c:v>
                </c:pt>
                <c:pt idx="10">
                  <c:v>7500</c:v>
                </c:pt>
                <c:pt idx="11">
                  <c:v>8000</c:v>
                </c:pt>
                <c:pt idx="12">
                  <c:v>8500</c:v>
                </c:pt>
                <c:pt idx="13">
                  <c:v>9000</c:v>
                </c:pt>
              </c:numCache>
            </c:numRef>
          </c:xVal>
          <c:yVal>
            <c:numRef>
              <c:f>NA!$A$47:$A$60</c:f>
              <c:numCache>
                <c:formatCode>General</c:formatCode>
                <c:ptCount val="14"/>
                <c:pt idx="0">
                  <c:v>69.13</c:v>
                </c:pt>
                <c:pt idx="1">
                  <c:v>172.82500000000002</c:v>
                </c:pt>
                <c:pt idx="2">
                  <c:v>193.56400000000002</c:v>
                </c:pt>
                <c:pt idx="3">
                  <c:v>200.477</c:v>
                </c:pt>
                <c:pt idx="4">
                  <c:v>221.21600000000001</c:v>
                </c:pt>
                <c:pt idx="5">
                  <c:v>228.12900000000002</c:v>
                </c:pt>
                <c:pt idx="6">
                  <c:v>228.12900000000002</c:v>
                </c:pt>
                <c:pt idx="7">
                  <c:v>248.86799999999999</c:v>
                </c:pt>
                <c:pt idx="8">
                  <c:v>246.1028</c:v>
                </c:pt>
                <c:pt idx="9">
                  <c:v>235.042</c:v>
                </c:pt>
                <c:pt idx="10">
                  <c:v>235.042</c:v>
                </c:pt>
                <c:pt idx="11">
                  <c:v>232.27680000000001</c:v>
                </c:pt>
                <c:pt idx="12">
                  <c:v>218.45080000000002</c:v>
                </c:pt>
                <c:pt idx="13">
                  <c:v>207.39000000000001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A71-472C-AFFB-9C9A8F3BE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09984"/>
        <c:axId val="597834624"/>
      </c:scatterChart>
      <c:valAx>
        <c:axId val="59780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797520"/>
        <c:crosses val="autoZero"/>
        <c:crossBetween val="midCat"/>
      </c:valAx>
      <c:valAx>
        <c:axId val="59779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0144"/>
        <c:crosses val="autoZero"/>
        <c:crossBetween val="midCat"/>
      </c:valAx>
      <c:valAx>
        <c:axId val="597834624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9984"/>
        <c:crosses val="max"/>
        <c:crossBetween val="midCat"/>
      </c:valAx>
      <c:valAx>
        <c:axId val="59780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34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NA!$G$46</c:f>
              <c:strCache>
                <c:ptCount val="1"/>
                <c:pt idx="0">
                  <c:v>speed</c:v>
                </c:pt>
              </c:strCache>
            </c:strRef>
          </c:tx>
          <c:marker>
            <c:symbol val="none"/>
          </c:marker>
          <c:xVal>
            <c:numRef>
              <c:f>NA!$G$47:$G$60</c:f>
              <c:numCache>
                <c:formatCode>General</c:formatCode>
                <c:ptCount val="14"/>
                <c:pt idx="0">
                  <c:v>15.099374132136607</c:v>
                </c:pt>
                <c:pt idx="1">
                  <c:v>18.119248958563929</c:v>
                </c:pt>
                <c:pt idx="2">
                  <c:v>21.139123784991249</c:v>
                </c:pt>
                <c:pt idx="3">
                  <c:v>24.158998611418568</c:v>
                </c:pt>
                <c:pt idx="4">
                  <c:v>27.178873437845894</c:v>
                </c:pt>
                <c:pt idx="5">
                  <c:v>30.198748264273213</c:v>
                </c:pt>
                <c:pt idx="6">
                  <c:v>33.218623090700532</c:v>
                </c:pt>
                <c:pt idx="7">
                  <c:v>36.238497917127859</c:v>
                </c:pt>
                <c:pt idx="8">
                  <c:v>39.258372743555185</c:v>
                </c:pt>
                <c:pt idx="9">
                  <c:v>42.278247569982497</c:v>
                </c:pt>
                <c:pt idx="10">
                  <c:v>45.298122396409823</c:v>
                </c:pt>
                <c:pt idx="11">
                  <c:v>48.317997222837135</c:v>
                </c:pt>
                <c:pt idx="12">
                  <c:v>51.337872049264462</c:v>
                </c:pt>
                <c:pt idx="13">
                  <c:v>54.357746875691788</c:v>
                </c:pt>
              </c:numCache>
            </c:numRef>
          </c:xVal>
          <c:yVal>
            <c:numRef>
              <c:f>NA!$F$47:$F$60</c:f>
              <c:numCache>
                <c:formatCode>General</c:formatCode>
                <c:ptCount val="14"/>
                <c:pt idx="0">
                  <c:v>2.1800498358692968</c:v>
                </c:pt>
                <c:pt idx="1">
                  <c:v>5.6289093310815694</c:v>
                </c:pt>
                <c:pt idx="2">
                  <c:v>6.3175445690081862</c:v>
                </c:pt>
                <c:pt idx="3">
                  <c:v>6.5461112843216727</c:v>
                </c:pt>
                <c:pt idx="4">
                  <c:v>7.2346717708910404</c:v>
                </c:pt>
                <c:pt idx="5">
                  <c:v>7.4631637348472806</c:v>
                </c:pt>
                <c:pt idx="6">
                  <c:v>7.4616027496576454</c:v>
                </c:pt>
                <c:pt idx="7">
                  <c:v>8.150051109191141</c:v>
                </c:pt>
                <c:pt idx="8">
                  <c:v>8.0564091432573566</c:v>
                </c:pt>
                <c:pt idx="9">
                  <c:v>7.6867111134842414</c:v>
                </c:pt>
                <c:pt idx="10">
                  <c:v>7.68500062558011</c:v>
                </c:pt>
                <c:pt idx="11">
                  <c:v>7.5912465326104552</c:v>
                </c:pt>
                <c:pt idx="12">
                  <c:v>7.1294301464145695</c:v>
                </c:pt>
                <c:pt idx="13">
                  <c:v>6.7595826139269617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B8-4C62-BA7F-FBD28FD68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acceleration vs. speed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NA!$G$46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NA!$G$47:$G$60</c:f>
              <c:numCache>
                <c:formatCode>General</c:formatCode>
                <c:ptCount val="14"/>
                <c:pt idx="0">
                  <c:v>15.099374132136607</c:v>
                </c:pt>
                <c:pt idx="1">
                  <c:v>18.119248958563929</c:v>
                </c:pt>
                <c:pt idx="2">
                  <c:v>21.139123784991249</c:v>
                </c:pt>
                <c:pt idx="3">
                  <c:v>24.158998611418568</c:v>
                </c:pt>
                <c:pt idx="4">
                  <c:v>27.178873437845894</c:v>
                </c:pt>
                <c:pt idx="5">
                  <c:v>30.198748264273213</c:v>
                </c:pt>
                <c:pt idx="6">
                  <c:v>33.218623090700532</c:v>
                </c:pt>
                <c:pt idx="7">
                  <c:v>36.238497917127859</c:v>
                </c:pt>
                <c:pt idx="8">
                  <c:v>39.258372743555185</c:v>
                </c:pt>
                <c:pt idx="9">
                  <c:v>42.278247569982497</c:v>
                </c:pt>
                <c:pt idx="10">
                  <c:v>45.298122396409823</c:v>
                </c:pt>
                <c:pt idx="11">
                  <c:v>48.317997222837135</c:v>
                </c:pt>
                <c:pt idx="12">
                  <c:v>51.337872049264462</c:v>
                </c:pt>
                <c:pt idx="13">
                  <c:v>54.357746875691788</c:v>
                </c:pt>
              </c:numCache>
            </c:numRef>
          </c:xVal>
          <c:yVal>
            <c:numRef>
              <c:f>NA!$F$47:$F$60</c:f>
              <c:numCache>
                <c:formatCode>General</c:formatCode>
                <c:ptCount val="14"/>
                <c:pt idx="0">
                  <c:v>2.1800498358692968</c:v>
                </c:pt>
                <c:pt idx="1">
                  <c:v>5.6289093310815694</c:v>
                </c:pt>
                <c:pt idx="2">
                  <c:v>6.3175445690081862</c:v>
                </c:pt>
                <c:pt idx="3">
                  <c:v>6.5461112843216727</c:v>
                </c:pt>
                <c:pt idx="4">
                  <c:v>7.2346717708910404</c:v>
                </c:pt>
                <c:pt idx="5">
                  <c:v>7.4631637348472806</c:v>
                </c:pt>
                <c:pt idx="6">
                  <c:v>7.4616027496576454</c:v>
                </c:pt>
                <c:pt idx="7">
                  <c:v>8.150051109191141</c:v>
                </c:pt>
                <c:pt idx="8">
                  <c:v>8.0564091432573566</c:v>
                </c:pt>
                <c:pt idx="9">
                  <c:v>7.6867111134842414</c:v>
                </c:pt>
                <c:pt idx="10">
                  <c:v>7.68500062558011</c:v>
                </c:pt>
                <c:pt idx="11">
                  <c:v>7.5912465326104552</c:v>
                </c:pt>
                <c:pt idx="12">
                  <c:v>7.1294301464145695</c:v>
                </c:pt>
                <c:pt idx="13">
                  <c:v>6.7595826139269617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2C0-4A47-87D6-B7E8A640265E}"/>
            </c:ext>
          </c:extLst>
        </c:ser>
        <c:ser>
          <c:idx val="2"/>
          <c:order val="1"/>
          <c:tx>
            <c:strRef>
              <c:f>NA!$G$46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NA!$I$47:$I$60</c:f>
              <c:numCache>
                <c:formatCode>General</c:formatCode>
                <c:ptCount val="14"/>
                <c:pt idx="0">
                  <c:v>22.564146517502714</c:v>
                </c:pt>
                <c:pt idx="1">
                  <c:v>27.076975821003259</c:v>
                </c:pt>
                <c:pt idx="2">
                  <c:v>31.589805124503801</c:v>
                </c:pt>
                <c:pt idx="3">
                  <c:v>36.102634428004343</c:v>
                </c:pt>
                <c:pt idx="4">
                  <c:v>40.615463731504889</c:v>
                </c:pt>
                <c:pt idx="5">
                  <c:v>45.128293035005427</c:v>
                </c:pt>
                <c:pt idx="6">
                  <c:v>49.641122338505966</c:v>
                </c:pt>
                <c:pt idx="7">
                  <c:v>54.153951642006518</c:v>
                </c:pt>
                <c:pt idx="8">
                  <c:v>58.666780945507064</c:v>
                </c:pt>
                <c:pt idx="9">
                  <c:v>63.179610249007602</c:v>
                </c:pt>
                <c:pt idx="10">
                  <c:v>67.692439552508148</c:v>
                </c:pt>
                <c:pt idx="11">
                  <c:v>72.205268856008686</c:v>
                </c:pt>
                <c:pt idx="12">
                  <c:v>76.718098159509225</c:v>
                </c:pt>
                <c:pt idx="13">
                  <c:v>81.230927463009778</c:v>
                </c:pt>
              </c:numCache>
            </c:numRef>
          </c:xVal>
          <c:yVal>
            <c:numRef>
              <c:f>NA!$H$47:$H$60</c:f>
              <c:numCache>
                <c:formatCode>General</c:formatCode>
                <c:ptCount val="14"/>
                <c:pt idx="0">
                  <c:v>1.53615510329226</c:v>
                </c:pt>
                <c:pt idx="1">
                  <c:v>4.4152480170358563</c:v>
                </c:pt>
                <c:pt idx="2">
                  <c:v>4.985267142054747</c:v>
                </c:pt>
                <c:pt idx="3">
                  <c:v>5.1702223214123348</c:v>
                </c:pt>
                <c:pt idx="4">
                  <c:v>5.7397174923339813</c:v>
                </c:pt>
                <c:pt idx="5">
                  <c:v>5.924148717594325</c:v>
                </c:pt>
                <c:pt idx="6">
                  <c:v>5.9159169814997066</c:v>
                </c:pt>
                <c:pt idx="7">
                  <c:v>6.4846262212754855</c:v>
                </c:pt>
                <c:pt idx="8">
                  <c:v>6.3989101373610859</c:v>
                </c:pt>
                <c:pt idx="9">
                  <c:v>6.0820508952304575</c:v>
                </c:pt>
                <c:pt idx="10">
                  <c:v>6.072771250941349</c:v>
                </c:pt>
                <c:pt idx="11">
                  <c:v>5.9862692358810836</c:v>
                </c:pt>
                <c:pt idx="12">
                  <c:v>5.5916636688820507</c:v>
                </c:pt>
                <c:pt idx="13">
                  <c:v>5.2737565185569313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2C0-4A47-87D6-B7E8A640265E}"/>
            </c:ext>
          </c:extLst>
        </c:ser>
        <c:ser>
          <c:idx val="3"/>
          <c:order val="2"/>
          <c:tx>
            <c:strRef>
              <c:f>NA!$G$46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NA!$K$47:$K$60</c:f>
              <c:numCache>
                <c:formatCode>General</c:formatCode>
                <c:ptCount val="14"/>
                <c:pt idx="0">
                  <c:v>31.525336134453791</c:v>
                </c:pt>
                <c:pt idx="1">
                  <c:v>37.830403361344551</c:v>
                </c:pt>
                <c:pt idx="2">
                  <c:v>44.135470588235307</c:v>
                </c:pt>
                <c:pt idx="3">
                  <c:v>50.440537815126063</c:v>
                </c:pt>
                <c:pt idx="4">
                  <c:v>56.745605042016834</c:v>
                </c:pt>
                <c:pt idx="5">
                  <c:v>63.050672268907583</c:v>
                </c:pt>
                <c:pt idx="6">
                  <c:v>69.355739495798332</c:v>
                </c:pt>
                <c:pt idx="7">
                  <c:v>75.660806722689102</c:v>
                </c:pt>
                <c:pt idx="8">
                  <c:v>81.965873949579873</c:v>
                </c:pt>
                <c:pt idx="9">
                  <c:v>88.270941176470615</c:v>
                </c:pt>
                <c:pt idx="10">
                  <c:v>94.576008403361385</c:v>
                </c:pt>
                <c:pt idx="11">
                  <c:v>100.88107563025213</c:v>
                </c:pt>
                <c:pt idx="12">
                  <c:v>107.18614285714288</c:v>
                </c:pt>
                <c:pt idx="13">
                  <c:v>113.49121008403367</c:v>
                </c:pt>
              </c:numCache>
            </c:numRef>
          </c:xVal>
          <c:yVal>
            <c:numRef>
              <c:f>NA!$J$47:$J$60</c:f>
              <c:numCache>
                <c:formatCode>General</c:formatCode>
                <c:ptCount val="14"/>
                <c:pt idx="0">
                  <c:v>0.97524721177919294</c:v>
                </c:pt>
                <c:pt idx="1">
                  <c:v>3.0304316459250047</c:v>
                </c:pt>
                <c:pt idx="2">
                  <c:v>3.4325809071451188</c:v>
                </c:pt>
                <c:pt idx="3">
                  <c:v>3.5587981550963672</c:v>
                </c:pt>
                <c:pt idx="4">
                  <c:v>3.959924653641484</c:v>
                </c:pt>
                <c:pt idx="5">
                  <c:v>4.0851191389177366</c:v>
                </c:pt>
                <c:pt idx="6">
                  <c:v>4.0720919268908062</c:v>
                </c:pt>
                <c:pt idx="7">
                  <c:v>4.4716842814234266</c:v>
                </c:pt>
                <c:pt idx="8">
                  <c:v>4.4025501803352247</c:v>
                </c:pt>
                <c:pt idx="9">
                  <c:v>4.1676523187507053</c:v>
                </c:pt>
                <c:pt idx="10">
                  <c:v>4.1525795813737796</c:v>
                </c:pt>
                <c:pt idx="11">
                  <c:v>4.081911336273083</c:v>
                </c:pt>
                <c:pt idx="12">
                  <c:v>3.7903952042897937</c:v>
                </c:pt>
                <c:pt idx="13">
                  <c:v>3.5534518173552789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2C0-4A47-87D6-B7E8A640265E}"/>
            </c:ext>
          </c:extLst>
        </c:ser>
        <c:ser>
          <c:idx val="4"/>
          <c:order val="3"/>
          <c:tx>
            <c:strRef>
              <c:f>NA!$G$46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NA!$M$47:$M$60</c:f>
              <c:numCache>
                <c:formatCode>General</c:formatCode>
                <c:ptCount val="14"/>
                <c:pt idx="0">
                  <c:v>42.766928864569095</c:v>
                </c:pt>
                <c:pt idx="1">
                  <c:v>51.320314637482916</c:v>
                </c:pt>
                <c:pt idx="2">
                  <c:v>59.873700410396729</c:v>
                </c:pt>
                <c:pt idx="3">
                  <c:v>68.42708618331055</c:v>
                </c:pt>
                <c:pt idx="4">
                  <c:v>76.980471956224378</c:v>
                </c:pt>
                <c:pt idx="5">
                  <c:v>85.533857729138191</c:v>
                </c:pt>
                <c:pt idx="6">
                  <c:v>94.08724350205199</c:v>
                </c:pt>
                <c:pt idx="7">
                  <c:v>102.64062927496583</c:v>
                </c:pt>
                <c:pt idx="8">
                  <c:v>111.19401504787966</c:v>
                </c:pt>
                <c:pt idx="9">
                  <c:v>119.74740082079346</c:v>
                </c:pt>
                <c:pt idx="10">
                  <c:v>128.3007865937073</c:v>
                </c:pt>
                <c:pt idx="11">
                  <c:v>136.8541723666211</c:v>
                </c:pt>
                <c:pt idx="12">
                  <c:v>145.40755813953493</c:v>
                </c:pt>
                <c:pt idx="13">
                  <c:v>153.96094391244876</c:v>
                </c:pt>
              </c:numCache>
            </c:numRef>
          </c:xVal>
          <c:yVal>
            <c:numRef>
              <c:f>NA!$L$47:$L$60</c:f>
              <c:numCache>
                <c:formatCode>General</c:formatCode>
                <c:ptCount val="14"/>
                <c:pt idx="0">
                  <c:v>0.59424089221979426</c:v>
                </c:pt>
                <c:pt idx="1">
                  <c:v>2.1013590463463934</c:v>
                </c:pt>
                <c:pt idx="2">
                  <c:v>2.3893899787241839</c:v>
                </c:pt>
                <c:pt idx="3">
                  <c:v>2.4734554470430599</c:v>
                </c:pt>
                <c:pt idx="4">
                  <c:v>2.7596041543789784</c:v>
                </c:pt>
                <c:pt idx="5">
                  <c:v>2.841787397655982</c:v>
                </c:pt>
                <c:pt idx="6">
                  <c:v>2.8215173526430597</c:v>
                </c:pt>
                <c:pt idx="7">
                  <c:v>3.1048427224161692</c:v>
                </c:pt>
                <c:pt idx="8">
                  <c:v>3.0420855820537795</c:v>
                </c:pt>
                <c:pt idx="9">
                  <c:v>2.8565727182476661</c:v>
                </c:pt>
                <c:pt idx="10">
                  <c:v>2.8325382231509995</c:v>
                </c:pt>
                <c:pt idx="11">
                  <c:v>2.7669577452258003</c:v>
                </c:pt>
                <c:pt idx="12">
                  <c:v>2.5380166735492828</c:v>
                </c:pt>
                <c:pt idx="13">
                  <c:v>2.3487393596594242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2C0-4A47-87D6-B7E8A640265E}"/>
            </c:ext>
          </c:extLst>
        </c:ser>
        <c:ser>
          <c:idx val="5"/>
          <c:order val="4"/>
          <c:tx>
            <c:strRef>
              <c:f>NA!$G$46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NA!$O$47:$O$60</c:f>
              <c:numCache>
                <c:formatCode>General</c:formatCode>
                <c:ptCount val="14"/>
                <c:pt idx="0">
                  <c:v>80.988109270365157</c:v>
                </c:pt>
                <c:pt idx="1">
                  <c:v>97.185731124438206</c:v>
                </c:pt>
                <c:pt idx="2">
                  <c:v>113.38335297851123</c:v>
                </c:pt>
                <c:pt idx="3">
                  <c:v>129.58097483258425</c:v>
                </c:pt>
                <c:pt idx="4">
                  <c:v>145.77859668665729</c:v>
                </c:pt>
                <c:pt idx="5">
                  <c:v>161.97621854073031</c:v>
                </c:pt>
                <c:pt idx="6">
                  <c:v>178.17384039480334</c:v>
                </c:pt>
                <c:pt idx="7">
                  <c:v>194.37146224887641</c:v>
                </c:pt>
                <c:pt idx="8">
                  <c:v>210.56908410294943</c:v>
                </c:pt>
                <c:pt idx="9">
                  <c:v>226.76670595702245</c:v>
                </c:pt>
                <c:pt idx="10">
                  <c:v>242.96432781109547</c:v>
                </c:pt>
                <c:pt idx="11">
                  <c:v>259.16194966516849</c:v>
                </c:pt>
                <c:pt idx="12">
                  <c:v>275.35957151924151</c:v>
                </c:pt>
                <c:pt idx="13">
                  <c:v>291.55719337331459</c:v>
                </c:pt>
              </c:numCache>
            </c:numRef>
          </c:xVal>
          <c:yVal>
            <c:numRef>
              <c:f>NA!$N$47:$N$60</c:f>
              <c:numCache>
                <c:formatCode>General</c:formatCode>
                <c:ptCount val="14"/>
                <c:pt idx="0">
                  <c:v>3.8324804299543234E-2</c:v>
                </c:pt>
                <c:pt idx="1">
                  <c:v>0.80416435196573088</c:v>
                </c:pt>
                <c:pt idx="2">
                  <c:v>0.9233694780002808</c:v>
                </c:pt>
                <c:pt idx="3">
                  <c:v>0.93198973820984687</c:v>
                </c:pt>
                <c:pt idx="4">
                  <c:v>1.0444449549170911</c:v>
                </c:pt>
                <c:pt idx="5">
                  <c:v>1.0463153057993517</c:v>
                </c:pt>
                <c:pt idx="6">
                  <c:v>0.99120574643729364</c:v>
                </c:pt>
                <c:pt idx="7">
                  <c:v>1.0935360991535787</c:v>
                </c:pt>
                <c:pt idx="8">
                  <c:v>1.0102346482319489</c:v>
                </c:pt>
                <c:pt idx="9">
                  <c:v>0.8592322959498675</c:v>
                </c:pt>
                <c:pt idx="10">
                  <c:v>0.79062291793319783</c:v>
                </c:pt>
                <c:pt idx="11">
                  <c:v>0.69719660302060937</c:v>
                </c:pt>
                <c:pt idx="12">
                  <c:v>0.51462740451530309</c:v>
                </c:pt>
                <c:pt idx="13">
                  <c:v>0.35012523357860964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2C0-4A47-87D6-B7E8A640265E}"/>
            </c:ext>
          </c:extLst>
        </c:ser>
        <c:ser>
          <c:idx val="0"/>
          <c:order val="5"/>
          <c:tx>
            <c:strRef>
              <c:f>NA!$G$46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NA!$Q$47:$Q$60</c:f>
              <c:numCache>
                <c:formatCode>General</c:formatCode>
                <c:ptCount val="14"/>
                <c:pt idx="0">
                  <c:v>100.16460410909529</c:v>
                </c:pt>
                <c:pt idx="1">
                  <c:v>120.19752493091437</c:v>
                </c:pt>
                <c:pt idx="2">
                  <c:v>140.2304457527334</c:v>
                </c:pt>
                <c:pt idx="3">
                  <c:v>160.26336657455246</c:v>
                </c:pt>
                <c:pt idx="4">
                  <c:v>180.29628739637155</c:v>
                </c:pt>
                <c:pt idx="5">
                  <c:v>200.32920821819059</c:v>
                </c:pt>
                <c:pt idx="6">
                  <c:v>220.36212904000962</c:v>
                </c:pt>
                <c:pt idx="7">
                  <c:v>240.39504986182874</c:v>
                </c:pt>
                <c:pt idx="8">
                  <c:v>260.4279706836478</c:v>
                </c:pt>
                <c:pt idx="9">
                  <c:v>280.4608915054668</c:v>
                </c:pt>
                <c:pt idx="10">
                  <c:v>300.49381232728592</c:v>
                </c:pt>
                <c:pt idx="11">
                  <c:v>320.52673314910493</c:v>
                </c:pt>
                <c:pt idx="12">
                  <c:v>340.55965397092399</c:v>
                </c:pt>
                <c:pt idx="13">
                  <c:v>360.59257479274311</c:v>
                </c:pt>
              </c:numCache>
            </c:numRef>
          </c:xVal>
          <c:yVal>
            <c:numRef>
              <c:f>NA!$P$47:$P$60</c:f>
              <c:numCache>
                <c:formatCode>General</c:formatCode>
                <c:ptCount val="14"/>
                <c:pt idx="0">
                  <c:v>-0.1099356691584937</c:v>
                </c:pt>
                <c:pt idx="1">
                  <c:v>0.48747480060010401</c:v>
                </c:pt>
                <c:pt idx="2">
                  <c:v>0.55961528109721215</c:v>
                </c:pt>
                <c:pt idx="3">
                  <c:v>0.53990874031776492</c:v>
                </c:pt>
                <c:pt idx="4">
                  <c:v>0.6017243654557356</c:v>
                </c:pt>
                <c:pt idx="5">
                  <c:v>0.57169296931715152</c:v>
                </c:pt>
                <c:pt idx="6">
                  <c:v>0.49315684870050547</c:v>
                </c:pt>
                <c:pt idx="7">
                  <c:v>0.53948519079977031</c:v>
                </c:pt>
                <c:pt idx="8">
                  <c:v>0.43328729610458983</c:v>
                </c:pt>
                <c:pt idx="9">
                  <c:v>0.26991621757164858</c:v>
                </c:pt>
                <c:pt idx="10">
                  <c:v>0.17073038623672782</c:v>
                </c:pt>
                <c:pt idx="11">
                  <c:v>4.9045208502842073E-2</c:v>
                </c:pt>
                <c:pt idx="12">
                  <c:v>-0.14715007178820211</c:v>
                </c:pt>
                <c:pt idx="13">
                  <c:v>-0.3311708610394179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2C0-4A47-87D6-B7E8A64026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Turbo!$G$49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Turbo!$K$50:$K$63</c:f>
              <c:numCache>
                <c:formatCode>General</c:formatCode>
                <c:ptCount val="12"/>
                <c:pt idx="0">
                  <c:v>17.980481083186056</c:v>
                </c:pt>
                <c:pt idx="1">
                  <c:v>26.970721624779088</c:v>
                </c:pt>
                <c:pt idx="2">
                  <c:v>35.960962166372113</c:v>
                </c:pt>
                <c:pt idx="3">
                  <c:v>44.951202707965145</c:v>
                </c:pt>
                <c:pt idx="4">
                  <c:v>53.941443249558176</c:v>
                </c:pt>
                <c:pt idx="5">
                  <c:v>62.931683791151201</c:v>
                </c:pt>
                <c:pt idx="6">
                  <c:v>71.921924332744226</c:v>
                </c:pt>
                <c:pt idx="7">
                  <c:v>80.912164874337265</c:v>
                </c:pt>
                <c:pt idx="8">
                  <c:v>89.902405415930289</c:v>
                </c:pt>
                <c:pt idx="9">
                  <c:v>98.8926459575233</c:v>
                </c:pt>
                <c:pt idx="10">
                  <c:v>107.88288649911635</c:v>
                </c:pt>
                <c:pt idx="11">
                  <c:v>116.87312704070938</c:v>
                </c:pt>
              </c:numCache>
            </c:numRef>
          </c:xVal>
          <c:yVal>
            <c:numRef>
              <c:f>Turbo!$J$50:$J$63</c:f>
              <c:numCache>
                <c:formatCode>General</c:formatCode>
                <c:ptCount val="12"/>
                <c:pt idx="0">
                  <c:v>1.5748063067199785</c:v>
                </c:pt>
                <c:pt idx="1">
                  <c:v>3.0980656873987362</c:v>
                </c:pt>
                <c:pt idx="2">
                  <c:v>3.9217501096282232</c:v>
                </c:pt>
                <c:pt idx="3">
                  <c:v>4.4649807284617964</c:v>
                </c:pt>
                <c:pt idx="4">
                  <c:v>4.4483434405305511</c:v>
                </c:pt>
                <c:pt idx="5">
                  <c:v>4.4306664525722983</c:v>
                </c:pt>
                <c:pt idx="6">
                  <c:v>4.4119497645870371</c:v>
                </c:pt>
                <c:pt idx="7">
                  <c:v>4.3921933765747694</c:v>
                </c:pt>
                <c:pt idx="8">
                  <c:v>4.3713972885354933</c:v>
                </c:pt>
                <c:pt idx="9">
                  <c:v>4.0701473971003042</c:v>
                </c:pt>
                <c:pt idx="10">
                  <c:v>3.7678578056381085</c:v>
                </c:pt>
                <c:pt idx="11">
                  <c:v>3.3248214624644516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117-4FE3-95C0-FA11F42B8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altLang="zh-CN"/>
              <a:t>Torque</a:t>
            </a:r>
            <a:r>
              <a:rPr lang="en-US" altLang="zh-CN" baseline="0"/>
              <a:t> * RPM / 9554 = Power</a:t>
            </a:r>
            <a:endParaRPr lang="zh-CN"/>
          </a:p>
        </c:rich>
      </c:tx>
      <c:layout>
        <c:manualLayout>
          <c:xMode val="edge"/>
          <c:yMode val="edge"/>
          <c:x val="0.19489566929133859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spPr>
            <a:ln w="3492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NA!$B$47:$B$60</c:f>
              <c:numCache>
                <c:formatCode>General</c:formatCode>
                <c:ptCount val="14"/>
                <c:pt idx="0">
                  <c:v>2500</c:v>
                </c:pt>
                <c:pt idx="1">
                  <c:v>3000</c:v>
                </c:pt>
                <c:pt idx="2">
                  <c:v>3500</c:v>
                </c:pt>
                <c:pt idx="3">
                  <c:v>4000</c:v>
                </c:pt>
                <c:pt idx="4">
                  <c:v>4500</c:v>
                </c:pt>
                <c:pt idx="5">
                  <c:v>5000</c:v>
                </c:pt>
                <c:pt idx="6">
                  <c:v>5500</c:v>
                </c:pt>
                <c:pt idx="7">
                  <c:v>6000</c:v>
                </c:pt>
                <c:pt idx="8">
                  <c:v>6500</c:v>
                </c:pt>
                <c:pt idx="9">
                  <c:v>7000</c:v>
                </c:pt>
                <c:pt idx="10">
                  <c:v>7500</c:v>
                </c:pt>
                <c:pt idx="11">
                  <c:v>8000</c:v>
                </c:pt>
                <c:pt idx="12">
                  <c:v>8500</c:v>
                </c:pt>
                <c:pt idx="13">
                  <c:v>9000</c:v>
                </c:pt>
              </c:numCache>
            </c:numRef>
          </c:xVal>
          <c:yVal>
            <c:numRef>
              <c:f>NA!$C$47:$C$60</c:f>
              <c:numCache>
                <c:formatCode>General</c:formatCode>
                <c:ptCount val="14"/>
                <c:pt idx="0">
                  <c:v>18.089281976135648</c:v>
                </c:pt>
                <c:pt idx="1">
                  <c:v>54.267845928406956</c:v>
                </c:pt>
                <c:pt idx="2">
                  <c:v>70.909985346451762</c:v>
                </c:pt>
                <c:pt idx="3">
                  <c:v>83.934268369269418</c:v>
                </c:pt>
                <c:pt idx="4">
                  <c:v>104.19426418254135</c:v>
                </c:pt>
                <c:pt idx="5">
                  <c:v>119.38926104249529</c:v>
                </c:pt>
                <c:pt idx="6">
                  <c:v>131.32818714674482</c:v>
                </c:pt>
                <c:pt idx="7">
                  <c:v>156.29139627381201</c:v>
                </c:pt>
                <c:pt idx="8">
                  <c:v>167.43439397111158</c:v>
                </c:pt>
                <c:pt idx="9">
                  <c:v>172.20996441281139</c:v>
                </c:pt>
                <c:pt idx="10">
                  <c:v>184.51067615658363</c:v>
                </c:pt>
                <c:pt idx="11">
                  <c:v>194.49595980741051</c:v>
                </c:pt>
                <c:pt idx="12">
                  <c:v>194.35124555160144</c:v>
                </c:pt>
                <c:pt idx="13">
                  <c:v>195.36424534226504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BBB-4DE7-9203-C2EC4E703FF9}"/>
            </c:ext>
          </c:extLst>
        </c:ser>
        <c:ser>
          <c:idx val="0"/>
          <c:order val="3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Turbo!$B$50:$B$63</c:f>
              <c:numCache>
                <c:formatCode>General</c:formatCode>
                <c:ptCount val="12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4500</c:v>
                </c:pt>
                <c:pt idx="8">
                  <c:v>5000</c:v>
                </c:pt>
                <c:pt idx="9">
                  <c:v>5500</c:v>
                </c:pt>
                <c:pt idx="10">
                  <c:v>6000</c:v>
                </c:pt>
                <c:pt idx="11">
                  <c:v>6500</c:v>
                </c:pt>
              </c:numCache>
            </c:numRef>
          </c:xVal>
          <c:yVal>
            <c:numRef>
              <c:f>Turbo!$C$50:$C$63</c:f>
              <c:numCache>
                <c:formatCode>General</c:formatCode>
                <c:ptCount val="12"/>
                <c:pt idx="0">
                  <c:v>14.653548252041031</c:v>
                </c:pt>
                <c:pt idx="1">
                  <c:v>39.2505756751099</c:v>
                </c:pt>
                <c:pt idx="2">
                  <c:v>64.894285116181706</c:v>
                </c:pt>
                <c:pt idx="3">
                  <c:v>91.584676575256438</c:v>
                </c:pt>
                <c:pt idx="4">
                  <c:v>109.90161189030772</c:v>
                </c:pt>
                <c:pt idx="5">
                  <c:v>128.21854720535902</c:v>
                </c:pt>
                <c:pt idx="6">
                  <c:v>146.53548252041031</c:v>
                </c:pt>
                <c:pt idx="7">
                  <c:v>164.85241783546158</c:v>
                </c:pt>
                <c:pt idx="8">
                  <c:v>183.16935315051288</c:v>
                </c:pt>
                <c:pt idx="9">
                  <c:v>189.97278626753192</c:v>
                </c:pt>
                <c:pt idx="10">
                  <c:v>194.6828553485451</c:v>
                </c:pt>
                <c:pt idx="11">
                  <c:v>190.4961272765334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BBB-4DE7-9203-C2EC4E703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00144"/>
        <c:axId val="597797520"/>
      </c:scatterChart>
      <c:scatterChart>
        <c:scatterStyle val="smoothMarker"/>
        <c:varyColors val="0"/>
        <c:ser>
          <c:idx val="3"/>
          <c:order val="1"/>
          <c:spPr>
            <a:ln w="349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NA!$B$47:$B$60</c:f>
              <c:numCache>
                <c:formatCode>General</c:formatCode>
                <c:ptCount val="14"/>
                <c:pt idx="0">
                  <c:v>2500</c:v>
                </c:pt>
                <c:pt idx="1">
                  <c:v>3000</c:v>
                </c:pt>
                <c:pt idx="2">
                  <c:v>3500</c:v>
                </c:pt>
                <c:pt idx="3">
                  <c:v>4000</c:v>
                </c:pt>
                <c:pt idx="4">
                  <c:v>4500</c:v>
                </c:pt>
                <c:pt idx="5">
                  <c:v>5000</c:v>
                </c:pt>
                <c:pt idx="6">
                  <c:v>5500</c:v>
                </c:pt>
                <c:pt idx="7">
                  <c:v>6000</c:v>
                </c:pt>
                <c:pt idx="8">
                  <c:v>6500</c:v>
                </c:pt>
                <c:pt idx="9">
                  <c:v>7000</c:v>
                </c:pt>
                <c:pt idx="10">
                  <c:v>7500</c:v>
                </c:pt>
                <c:pt idx="11">
                  <c:v>8000</c:v>
                </c:pt>
                <c:pt idx="12">
                  <c:v>8500</c:v>
                </c:pt>
                <c:pt idx="13">
                  <c:v>9000</c:v>
                </c:pt>
              </c:numCache>
            </c:numRef>
          </c:xVal>
          <c:yVal>
            <c:numRef>
              <c:f>NA!$A$47:$A$60</c:f>
              <c:numCache>
                <c:formatCode>General</c:formatCode>
                <c:ptCount val="14"/>
                <c:pt idx="0">
                  <c:v>69.13</c:v>
                </c:pt>
                <c:pt idx="1">
                  <c:v>172.82500000000002</c:v>
                </c:pt>
                <c:pt idx="2">
                  <c:v>193.56400000000002</c:v>
                </c:pt>
                <c:pt idx="3">
                  <c:v>200.477</c:v>
                </c:pt>
                <c:pt idx="4">
                  <c:v>221.21600000000001</c:v>
                </c:pt>
                <c:pt idx="5">
                  <c:v>228.12900000000002</c:v>
                </c:pt>
                <c:pt idx="6">
                  <c:v>228.12900000000002</c:v>
                </c:pt>
                <c:pt idx="7">
                  <c:v>248.86799999999999</c:v>
                </c:pt>
                <c:pt idx="8">
                  <c:v>246.1028</c:v>
                </c:pt>
                <c:pt idx="9">
                  <c:v>235.042</c:v>
                </c:pt>
                <c:pt idx="10">
                  <c:v>235.042</c:v>
                </c:pt>
                <c:pt idx="11">
                  <c:v>232.27680000000001</c:v>
                </c:pt>
                <c:pt idx="12">
                  <c:v>218.45080000000002</c:v>
                </c:pt>
                <c:pt idx="13">
                  <c:v>207.39000000000001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BBB-4DE7-9203-C2EC4E703FF9}"/>
            </c:ext>
          </c:extLst>
        </c:ser>
        <c:ser>
          <c:idx val="1"/>
          <c:order val="2"/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Turbo!$B$50:$B$63</c:f>
              <c:numCache>
                <c:formatCode>General</c:formatCode>
                <c:ptCount val="12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4500</c:v>
                </c:pt>
                <c:pt idx="8">
                  <c:v>5000</c:v>
                </c:pt>
                <c:pt idx="9">
                  <c:v>5500</c:v>
                </c:pt>
                <c:pt idx="10">
                  <c:v>6000</c:v>
                </c:pt>
                <c:pt idx="11">
                  <c:v>6500</c:v>
                </c:pt>
              </c:numCache>
            </c:numRef>
          </c:xVal>
          <c:yVal>
            <c:numRef>
              <c:f>Turbo!$A$50:$A$63</c:f>
              <c:numCache>
                <c:formatCode>General</c:formatCode>
                <c:ptCount val="12"/>
                <c:pt idx="0">
                  <c:v>140</c:v>
                </c:pt>
                <c:pt idx="1">
                  <c:v>250</c:v>
                </c:pt>
                <c:pt idx="2">
                  <c:v>310</c:v>
                </c:pt>
                <c:pt idx="3">
                  <c:v>350</c:v>
                </c:pt>
                <c:pt idx="4">
                  <c:v>350</c:v>
                </c:pt>
                <c:pt idx="5">
                  <c:v>350</c:v>
                </c:pt>
                <c:pt idx="6">
                  <c:v>350</c:v>
                </c:pt>
                <c:pt idx="7">
                  <c:v>350</c:v>
                </c:pt>
                <c:pt idx="8">
                  <c:v>350</c:v>
                </c:pt>
                <c:pt idx="9">
                  <c:v>330</c:v>
                </c:pt>
                <c:pt idx="10">
                  <c:v>310</c:v>
                </c:pt>
                <c:pt idx="11">
                  <c:v>280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BBB-4DE7-9203-C2EC4E703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09984"/>
        <c:axId val="597834624"/>
      </c:scatterChart>
      <c:valAx>
        <c:axId val="59780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797520"/>
        <c:crosses val="autoZero"/>
        <c:crossBetween val="midCat"/>
      </c:valAx>
      <c:valAx>
        <c:axId val="597797520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0144"/>
        <c:crosses val="autoZero"/>
        <c:crossBetween val="midCat"/>
      </c:valAx>
      <c:valAx>
        <c:axId val="597834624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2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9984"/>
        <c:crosses val="max"/>
        <c:crossBetween val="midCat"/>
      </c:valAx>
      <c:valAx>
        <c:axId val="5978099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97834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NA!$G$46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NA!$I$47:$I$60</c:f>
              <c:numCache>
                <c:formatCode>General</c:formatCode>
                <c:ptCount val="14"/>
                <c:pt idx="0">
                  <c:v>22.564146517502714</c:v>
                </c:pt>
                <c:pt idx="1">
                  <c:v>27.076975821003259</c:v>
                </c:pt>
                <c:pt idx="2">
                  <c:v>31.589805124503801</c:v>
                </c:pt>
                <c:pt idx="3">
                  <c:v>36.102634428004343</c:v>
                </c:pt>
                <c:pt idx="4">
                  <c:v>40.615463731504889</c:v>
                </c:pt>
                <c:pt idx="5">
                  <c:v>45.128293035005427</c:v>
                </c:pt>
                <c:pt idx="6">
                  <c:v>49.641122338505966</c:v>
                </c:pt>
                <c:pt idx="7">
                  <c:v>54.153951642006518</c:v>
                </c:pt>
                <c:pt idx="8">
                  <c:v>58.666780945507064</c:v>
                </c:pt>
                <c:pt idx="9">
                  <c:v>63.179610249007602</c:v>
                </c:pt>
                <c:pt idx="10">
                  <c:v>67.692439552508148</c:v>
                </c:pt>
                <c:pt idx="11">
                  <c:v>72.205268856008686</c:v>
                </c:pt>
                <c:pt idx="12">
                  <c:v>76.718098159509225</c:v>
                </c:pt>
                <c:pt idx="13">
                  <c:v>81.230927463009778</c:v>
                </c:pt>
              </c:numCache>
            </c:numRef>
          </c:xVal>
          <c:yVal>
            <c:numRef>
              <c:f>NA!$H$47:$H$60</c:f>
              <c:numCache>
                <c:formatCode>General</c:formatCode>
                <c:ptCount val="14"/>
                <c:pt idx="0">
                  <c:v>1.53615510329226</c:v>
                </c:pt>
                <c:pt idx="1">
                  <c:v>4.4152480170358563</c:v>
                </c:pt>
                <c:pt idx="2">
                  <c:v>4.985267142054747</c:v>
                </c:pt>
                <c:pt idx="3">
                  <c:v>5.1702223214123348</c:v>
                </c:pt>
                <c:pt idx="4">
                  <c:v>5.7397174923339813</c:v>
                </c:pt>
                <c:pt idx="5">
                  <c:v>5.924148717594325</c:v>
                </c:pt>
                <c:pt idx="6">
                  <c:v>5.9159169814997066</c:v>
                </c:pt>
                <c:pt idx="7">
                  <c:v>6.4846262212754855</c:v>
                </c:pt>
                <c:pt idx="8">
                  <c:v>6.3989101373610859</c:v>
                </c:pt>
                <c:pt idx="9">
                  <c:v>6.0820508952304575</c:v>
                </c:pt>
                <c:pt idx="10">
                  <c:v>6.072771250941349</c:v>
                </c:pt>
                <c:pt idx="11">
                  <c:v>5.9862692358810836</c:v>
                </c:pt>
                <c:pt idx="12">
                  <c:v>5.5916636688820507</c:v>
                </c:pt>
                <c:pt idx="13">
                  <c:v>5.2737565185569313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C99-46AF-9FF3-E2A5E6959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NA!$G$46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NA!$K$47:$K$60</c:f>
              <c:numCache>
                <c:formatCode>General</c:formatCode>
                <c:ptCount val="14"/>
                <c:pt idx="0">
                  <c:v>31.525336134453791</c:v>
                </c:pt>
                <c:pt idx="1">
                  <c:v>37.830403361344551</c:v>
                </c:pt>
                <c:pt idx="2">
                  <c:v>44.135470588235307</c:v>
                </c:pt>
                <c:pt idx="3">
                  <c:v>50.440537815126063</c:v>
                </c:pt>
                <c:pt idx="4">
                  <c:v>56.745605042016834</c:v>
                </c:pt>
                <c:pt idx="5">
                  <c:v>63.050672268907583</c:v>
                </c:pt>
                <c:pt idx="6">
                  <c:v>69.355739495798332</c:v>
                </c:pt>
                <c:pt idx="7">
                  <c:v>75.660806722689102</c:v>
                </c:pt>
                <c:pt idx="8">
                  <c:v>81.965873949579873</c:v>
                </c:pt>
                <c:pt idx="9">
                  <c:v>88.270941176470615</c:v>
                </c:pt>
                <c:pt idx="10">
                  <c:v>94.576008403361385</c:v>
                </c:pt>
                <c:pt idx="11">
                  <c:v>100.88107563025213</c:v>
                </c:pt>
                <c:pt idx="12">
                  <c:v>107.18614285714288</c:v>
                </c:pt>
                <c:pt idx="13">
                  <c:v>113.49121008403367</c:v>
                </c:pt>
              </c:numCache>
            </c:numRef>
          </c:xVal>
          <c:yVal>
            <c:numRef>
              <c:f>NA!$J$47:$J$60</c:f>
              <c:numCache>
                <c:formatCode>General</c:formatCode>
                <c:ptCount val="14"/>
                <c:pt idx="0">
                  <c:v>0.97524721177919294</c:v>
                </c:pt>
                <c:pt idx="1">
                  <c:v>3.0304316459250047</c:v>
                </c:pt>
                <c:pt idx="2">
                  <c:v>3.4325809071451188</c:v>
                </c:pt>
                <c:pt idx="3">
                  <c:v>3.5587981550963672</c:v>
                </c:pt>
                <c:pt idx="4">
                  <c:v>3.959924653641484</c:v>
                </c:pt>
                <c:pt idx="5">
                  <c:v>4.0851191389177366</c:v>
                </c:pt>
                <c:pt idx="6">
                  <c:v>4.0720919268908062</c:v>
                </c:pt>
                <c:pt idx="7">
                  <c:v>4.4716842814234266</c:v>
                </c:pt>
                <c:pt idx="8">
                  <c:v>4.4025501803352247</c:v>
                </c:pt>
                <c:pt idx="9">
                  <c:v>4.1676523187507053</c:v>
                </c:pt>
                <c:pt idx="10">
                  <c:v>4.1525795813737796</c:v>
                </c:pt>
                <c:pt idx="11">
                  <c:v>4.081911336273083</c:v>
                </c:pt>
                <c:pt idx="12">
                  <c:v>3.7903952042897937</c:v>
                </c:pt>
                <c:pt idx="13">
                  <c:v>3.5534518173552789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2CB-4D3B-848D-80A77F845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NA!$G$46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NA!$M$47:$M$60</c:f>
              <c:numCache>
                <c:formatCode>General</c:formatCode>
                <c:ptCount val="14"/>
                <c:pt idx="0">
                  <c:v>42.766928864569095</c:v>
                </c:pt>
                <c:pt idx="1">
                  <c:v>51.320314637482916</c:v>
                </c:pt>
                <c:pt idx="2">
                  <c:v>59.873700410396729</c:v>
                </c:pt>
                <c:pt idx="3">
                  <c:v>68.42708618331055</c:v>
                </c:pt>
                <c:pt idx="4">
                  <c:v>76.980471956224378</c:v>
                </c:pt>
                <c:pt idx="5">
                  <c:v>85.533857729138191</c:v>
                </c:pt>
                <c:pt idx="6">
                  <c:v>94.08724350205199</c:v>
                </c:pt>
                <c:pt idx="7">
                  <c:v>102.64062927496583</c:v>
                </c:pt>
                <c:pt idx="8">
                  <c:v>111.19401504787966</c:v>
                </c:pt>
                <c:pt idx="9">
                  <c:v>119.74740082079346</c:v>
                </c:pt>
                <c:pt idx="10">
                  <c:v>128.3007865937073</c:v>
                </c:pt>
                <c:pt idx="11">
                  <c:v>136.8541723666211</c:v>
                </c:pt>
                <c:pt idx="12">
                  <c:v>145.40755813953493</c:v>
                </c:pt>
                <c:pt idx="13">
                  <c:v>153.96094391244876</c:v>
                </c:pt>
              </c:numCache>
            </c:numRef>
          </c:xVal>
          <c:yVal>
            <c:numRef>
              <c:f>NA!$L$47:$L$60</c:f>
              <c:numCache>
                <c:formatCode>General</c:formatCode>
                <c:ptCount val="14"/>
                <c:pt idx="0">
                  <c:v>0.59424089221979426</c:v>
                </c:pt>
                <c:pt idx="1">
                  <c:v>2.1013590463463934</c:v>
                </c:pt>
                <c:pt idx="2">
                  <c:v>2.3893899787241839</c:v>
                </c:pt>
                <c:pt idx="3">
                  <c:v>2.4734554470430599</c:v>
                </c:pt>
                <c:pt idx="4">
                  <c:v>2.7596041543789784</c:v>
                </c:pt>
                <c:pt idx="5">
                  <c:v>2.841787397655982</c:v>
                </c:pt>
                <c:pt idx="6">
                  <c:v>2.8215173526430597</c:v>
                </c:pt>
                <c:pt idx="7">
                  <c:v>3.1048427224161692</c:v>
                </c:pt>
                <c:pt idx="8">
                  <c:v>3.0420855820537795</c:v>
                </c:pt>
                <c:pt idx="9">
                  <c:v>2.8565727182476661</c:v>
                </c:pt>
                <c:pt idx="10">
                  <c:v>2.8325382231509995</c:v>
                </c:pt>
                <c:pt idx="11">
                  <c:v>2.7669577452258003</c:v>
                </c:pt>
                <c:pt idx="12">
                  <c:v>2.5380166735492828</c:v>
                </c:pt>
                <c:pt idx="13">
                  <c:v>2.3487393596594242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25-4CFB-A568-E6577CC5EA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NA!$G$46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NA!$O$47:$O$60</c:f>
              <c:numCache>
                <c:formatCode>General</c:formatCode>
                <c:ptCount val="14"/>
                <c:pt idx="0">
                  <c:v>80.988109270365157</c:v>
                </c:pt>
                <c:pt idx="1">
                  <c:v>97.185731124438206</c:v>
                </c:pt>
                <c:pt idx="2">
                  <c:v>113.38335297851123</c:v>
                </c:pt>
                <c:pt idx="3">
                  <c:v>129.58097483258425</c:v>
                </c:pt>
                <c:pt idx="4">
                  <c:v>145.77859668665729</c:v>
                </c:pt>
                <c:pt idx="5">
                  <c:v>161.97621854073031</c:v>
                </c:pt>
                <c:pt idx="6">
                  <c:v>178.17384039480334</c:v>
                </c:pt>
                <c:pt idx="7">
                  <c:v>194.37146224887641</c:v>
                </c:pt>
                <c:pt idx="8">
                  <c:v>210.56908410294943</c:v>
                </c:pt>
                <c:pt idx="9">
                  <c:v>226.76670595702245</c:v>
                </c:pt>
                <c:pt idx="10">
                  <c:v>242.96432781109547</c:v>
                </c:pt>
                <c:pt idx="11">
                  <c:v>259.16194966516849</c:v>
                </c:pt>
                <c:pt idx="12">
                  <c:v>275.35957151924151</c:v>
                </c:pt>
                <c:pt idx="13">
                  <c:v>291.55719337331459</c:v>
                </c:pt>
              </c:numCache>
            </c:numRef>
          </c:xVal>
          <c:yVal>
            <c:numRef>
              <c:f>NA!$N$47:$N$60</c:f>
              <c:numCache>
                <c:formatCode>General</c:formatCode>
                <c:ptCount val="14"/>
                <c:pt idx="0">
                  <c:v>3.8324804299543234E-2</c:v>
                </c:pt>
                <c:pt idx="1">
                  <c:v>0.80416435196573088</c:v>
                </c:pt>
                <c:pt idx="2">
                  <c:v>0.9233694780002808</c:v>
                </c:pt>
                <c:pt idx="3">
                  <c:v>0.93198973820984687</c:v>
                </c:pt>
                <c:pt idx="4">
                  <c:v>1.0444449549170911</c:v>
                </c:pt>
                <c:pt idx="5">
                  <c:v>1.0463153057993517</c:v>
                </c:pt>
                <c:pt idx="6">
                  <c:v>0.99120574643729364</c:v>
                </c:pt>
                <c:pt idx="7">
                  <c:v>1.0935360991535787</c:v>
                </c:pt>
                <c:pt idx="8">
                  <c:v>1.0102346482319489</c:v>
                </c:pt>
                <c:pt idx="9">
                  <c:v>0.8592322959498675</c:v>
                </c:pt>
                <c:pt idx="10">
                  <c:v>0.79062291793319783</c:v>
                </c:pt>
                <c:pt idx="11">
                  <c:v>0.69719660302060937</c:v>
                </c:pt>
                <c:pt idx="12">
                  <c:v>0.51462740451530309</c:v>
                </c:pt>
                <c:pt idx="13">
                  <c:v>0.35012523357860964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A8F-43BA-BE35-B29EC8376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NA!$G$46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NA!$Q$47:$Q$60</c:f>
              <c:numCache>
                <c:formatCode>General</c:formatCode>
                <c:ptCount val="14"/>
                <c:pt idx="0">
                  <c:v>100.16460410909529</c:v>
                </c:pt>
                <c:pt idx="1">
                  <c:v>120.19752493091437</c:v>
                </c:pt>
                <c:pt idx="2">
                  <c:v>140.2304457527334</c:v>
                </c:pt>
                <c:pt idx="3">
                  <c:v>160.26336657455246</c:v>
                </c:pt>
                <c:pt idx="4">
                  <c:v>180.29628739637155</c:v>
                </c:pt>
                <c:pt idx="5">
                  <c:v>200.32920821819059</c:v>
                </c:pt>
                <c:pt idx="6">
                  <c:v>220.36212904000962</c:v>
                </c:pt>
                <c:pt idx="7">
                  <c:v>240.39504986182874</c:v>
                </c:pt>
                <c:pt idx="8">
                  <c:v>260.4279706836478</c:v>
                </c:pt>
                <c:pt idx="9">
                  <c:v>280.4608915054668</c:v>
                </c:pt>
                <c:pt idx="10">
                  <c:v>300.49381232728592</c:v>
                </c:pt>
                <c:pt idx="11">
                  <c:v>320.52673314910493</c:v>
                </c:pt>
                <c:pt idx="12">
                  <c:v>340.55965397092399</c:v>
                </c:pt>
                <c:pt idx="13">
                  <c:v>360.59257479274311</c:v>
                </c:pt>
              </c:numCache>
            </c:numRef>
          </c:xVal>
          <c:yVal>
            <c:numRef>
              <c:f>NA!$P$47:$P$60</c:f>
              <c:numCache>
                <c:formatCode>General</c:formatCode>
                <c:ptCount val="14"/>
                <c:pt idx="0">
                  <c:v>-0.1099356691584937</c:v>
                </c:pt>
                <c:pt idx="1">
                  <c:v>0.48747480060010401</c:v>
                </c:pt>
                <c:pt idx="2">
                  <c:v>0.55961528109721215</c:v>
                </c:pt>
                <c:pt idx="3">
                  <c:v>0.53990874031776492</c:v>
                </c:pt>
                <c:pt idx="4">
                  <c:v>0.6017243654557356</c:v>
                </c:pt>
                <c:pt idx="5">
                  <c:v>0.57169296931715152</c:v>
                </c:pt>
                <c:pt idx="6">
                  <c:v>0.49315684870050547</c:v>
                </c:pt>
                <c:pt idx="7">
                  <c:v>0.53948519079977031</c:v>
                </c:pt>
                <c:pt idx="8">
                  <c:v>0.43328729610458983</c:v>
                </c:pt>
                <c:pt idx="9">
                  <c:v>0.26991621757164858</c:v>
                </c:pt>
                <c:pt idx="10">
                  <c:v>0.17073038623672782</c:v>
                </c:pt>
                <c:pt idx="11">
                  <c:v>4.9045208502842073E-2</c:v>
                </c:pt>
                <c:pt idx="12">
                  <c:v>-0.14715007178820211</c:v>
                </c:pt>
                <c:pt idx="13">
                  <c:v>-0.3311708610394179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D52-47C2-8DAF-3555B78B90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Turbo!$G$49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Turbo!$M$50:$M$63</c:f>
              <c:numCache>
                <c:formatCode>General</c:formatCode>
                <c:ptCount val="12"/>
                <c:pt idx="0">
                  <c:v>24.392125500446202</c:v>
                </c:pt>
                <c:pt idx="1">
                  <c:v>36.588188250669312</c:v>
                </c:pt>
                <c:pt idx="2">
                  <c:v>48.784251000892404</c:v>
                </c:pt>
                <c:pt idx="3">
                  <c:v>60.98031375111551</c:v>
                </c:pt>
                <c:pt idx="4">
                  <c:v>73.176376501338623</c:v>
                </c:pt>
                <c:pt idx="5">
                  <c:v>85.372439251561715</c:v>
                </c:pt>
                <c:pt idx="6">
                  <c:v>97.568502001784807</c:v>
                </c:pt>
                <c:pt idx="7">
                  <c:v>109.76456475200793</c:v>
                </c:pt>
                <c:pt idx="8">
                  <c:v>121.96062750223102</c:v>
                </c:pt>
                <c:pt idx="9">
                  <c:v>134.1566902524541</c:v>
                </c:pt>
                <c:pt idx="10">
                  <c:v>146.35275300267725</c:v>
                </c:pt>
                <c:pt idx="11">
                  <c:v>158.54881575290034</c:v>
                </c:pt>
              </c:numCache>
            </c:numRef>
          </c:xVal>
          <c:yVal>
            <c:numRef>
              <c:f>Turbo!$L$50:$L$63</c:f>
              <c:numCache>
                <c:formatCode>General</c:formatCode>
                <c:ptCount val="12"/>
                <c:pt idx="0">
                  <c:v>1.0511498162916102</c:v>
                </c:pt>
                <c:pt idx="1">
                  <c:v>2.1643784228827339</c:v>
                </c:pt>
                <c:pt idx="2">
                  <c:v>2.7607733578368601</c:v>
                </c:pt>
                <c:pt idx="3">
                  <c:v>3.149286786879034</c:v>
                </c:pt>
                <c:pt idx="4">
                  <c:v>3.1239505995258927</c:v>
                </c:pt>
                <c:pt idx="5">
                  <c:v>3.0967010167441646</c:v>
                </c:pt>
                <c:pt idx="6">
                  <c:v>3.0675380385338507</c:v>
                </c:pt>
                <c:pt idx="7">
                  <c:v>3.0364616648949494</c:v>
                </c:pt>
                <c:pt idx="8">
                  <c:v>3.0034718958274631</c:v>
                </c:pt>
                <c:pt idx="9">
                  <c:v>2.7626006208480254</c:v>
                </c:pt>
                <c:pt idx="10">
                  <c:v>2.5198159504400004</c:v>
                </c:pt>
                <c:pt idx="11">
                  <c:v>2.172133829361707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8B-4895-B8B0-E39772A8E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acceleration vs. speed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Turbo!$G$49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Turbo!$G$50:$G$63</c:f>
              <c:numCache>
                <c:formatCode>General</c:formatCode>
                <c:ptCount val="12"/>
                <c:pt idx="0">
                  <c:v>8.6119307274924655</c:v>
                </c:pt>
                <c:pt idx="1">
                  <c:v>12.917896091238699</c:v>
                </c:pt>
                <c:pt idx="2">
                  <c:v>17.223861454984931</c:v>
                </c:pt>
                <c:pt idx="3">
                  <c:v>21.529826818731166</c:v>
                </c:pt>
                <c:pt idx="4">
                  <c:v>25.835792182477398</c:v>
                </c:pt>
                <c:pt idx="5">
                  <c:v>30.14175754622363</c:v>
                </c:pt>
                <c:pt idx="6">
                  <c:v>34.447722909969862</c:v>
                </c:pt>
                <c:pt idx="7">
                  <c:v>38.753688273716101</c:v>
                </c:pt>
                <c:pt idx="8">
                  <c:v>43.059653637462333</c:v>
                </c:pt>
                <c:pt idx="9">
                  <c:v>47.365619001208557</c:v>
                </c:pt>
                <c:pt idx="10">
                  <c:v>51.671584364954796</c:v>
                </c:pt>
                <c:pt idx="11">
                  <c:v>55.977549728701035</c:v>
                </c:pt>
              </c:numCache>
            </c:numRef>
          </c:xVal>
          <c:yVal>
            <c:numRef>
              <c:f>Turbo!$F$50:$F$63</c:f>
              <c:numCache>
                <c:formatCode>General</c:formatCode>
                <c:ptCount val="12"/>
                <c:pt idx="0">
                  <c:v>3.1496293314560151</c:v>
                </c:pt>
                <c:pt idx="1">
                  <c:v>5.7146307837344219</c:v>
                </c:pt>
                <c:pt idx="2">
                  <c:v>7.1128027836761296</c:v>
                </c:pt>
                <c:pt idx="3">
                  <c:v>8.0441974091216899</c:v>
                </c:pt>
                <c:pt idx="4">
                  <c:v>8.0421132748440645</c:v>
                </c:pt>
                <c:pt idx="5">
                  <c:v>8.0399531512973255</c:v>
                </c:pt>
                <c:pt idx="6">
                  <c:v>8.0377170384814765</c:v>
                </c:pt>
                <c:pt idx="7">
                  <c:v>8.0354049363965121</c:v>
                </c:pt>
                <c:pt idx="8">
                  <c:v>8.033016845042436</c:v>
                </c:pt>
                <c:pt idx="9">
                  <c:v>7.5638513791922115</c:v>
                </c:pt>
                <c:pt idx="10">
                  <c:v>7.0946099240728717</c:v>
                </c:pt>
                <c:pt idx="11">
                  <c:v>6.3919417870709037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23-4E44-8B88-524037ACE489}"/>
            </c:ext>
          </c:extLst>
        </c:ser>
        <c:ser>
          <c:idx val="2"/>
          <c:order val="1"/>
          <c:tx>
            <c:strRef>
              <c:f>Turbo!$G$49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Turbo!$I$50:$I$63</c:f>
              <c:numCache>
                <c:formatCode>General</c:formatCode>
                <c:ptCount val="12"/>
                <c:pt idx="0">
                  <c:v>12.869464987965479</c:v>
                </c:pt>
                <c:pt idx="1">
                  <c:v>19.304197481948222</c:v>
                </c:pt>
                <c:pt idx="2">
                  <c:v>25.738929975930958</c:v>
                </c:pt>
                <c:pt idx="3">
                  <c:v>32.173662469913701</c:v>
                </c:pt>
                <c:pt idx="4">
                  <c:v>38.608394963896444</c:v>
                </c:pt>
                <c:pt idx="5">
                  <c:v>45.04312745787918</c:v>
                </c:pt>
                <c:pt idx="6">
                  <c:v>51.477859951861916</c:v>
                </c:pt>
                <c:pt idx="7">
                  <c:v>57.912592445844666</c:v>
                </c:pt>
                <c:pt idx="8">
                  <c:v>64.347324939827402</c:v>
                </c:pt>
                <c:pt idx="9">
                  <c:v>70.782057433810138</c:v>
                </c:pt>
                <c:pt idx="10">
                  <c:v>77.216789927792888</c:v>
                </c:pt>
                <c:pt idx="11">
                  <c:v>83.651522421775638</c:v>
                </c:pt>
              </c:numCache>
            </c:numRef>
          </c:xVal>
          <c:yVal>
            <c:numRef>
              <c:f>Turbo!$H$50:$H$63</c:f>
              <c:numCache>
                <c:formatCode>General</c:formatCode>
                <c:ptCount val="12"/>
                <c:pt idx="0">
                  <c:v>2.3587991464547367</c:v>
                </c:pt>
                <c:pt idx="1">
                  <c:v>4.4967501812426169</c:v>
                </c:pt>
                <c:pt idx="2">
                  <c:v>5.6582150382802983</c:v>
                </c:pt>
                <c:pt idx="3">
                  <c:v>6.4287658456280434</c:v>
                </c:pt>
                <c:pt idx="4">
                  <c:v>6.4180211845790085</c:v>
                </c:pt>
                <c:pt idx="5">
                  <c:v>6.4067438925468805</c:v>
                </c:pt>
                <c:pt idx="6">
                  <c:v>6.3949339695316576</c:v>
                </c:pt>
                <c:pt idx="7">
                  <c:v>6.3825914155333416</c:v>
                </c:pt>
                <c:pt idx="8">
                  <c:v>6.3697162305519308</c:v>
                </c:pt>
                <c:pt idx="9">
                  <c:v>5.9659269958805847</c:v>
                </c:pt>
                <c:pt idx="10">
                  <c:v>5.5616051302261438</c:v>
                </c:pt>
                <c:pt idx="11">
                  <c:v>4.9615599242351882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23-4E44-8B88-524037ACE489}"/>
            </c:ext>
          </c:extLst>
        </c:ser>
        <c:ser>
          <c:idx val="3"/>
          <c:order val="2"/>
          <c:tx>
            <c:strRef>
              <c:f>Turbo!$G$49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Turbo!$K$50:$K$63</c:f>
              <c:numCache>
                <c:formatCode>General</c:formatCode>
                <c:ptCount val="12"/>
                <c:pt idx="0">
                  <c:v>17.980481083186056</c:v>
                </c:pt>
                <c:pt idx="1">
                  <c:v>26.970721624779088</c:v>
                </c:pt>
                <c:pt idx="2">
                  <c:v>35.960962166372113</c:v>
                </c:pt>
                <c:pt idx="3">
                  <c:v>44.951202707965145</c:v>
                </c:pt>
                <c:pt idx="4">
                  <c:v>53.941443249558176</c:v>
                </c:pt>
                <c:pt idx="5">
                  <c:v>62.931683791151201</c:v>
                </c:pt>
                <c:pt idx="6">
                  <c:v>71.921924332744226</c:v>
                </c:pt>
                <c:pt idx="7">
                  <c:v>80.912164874337265</c:v>
                </c:pt>
                <c:pt idx="8">
                  <c:v>89.902405415930289</c:v>
                </c:pt>
                <c:pt idx="9">
                  <c:v>98.8926459575233</c:v>
                </c:pt>
                <c:pt idx="10">
                  <c:v>107.88288649911635</c:v>
                </c:pt>
                <c:pt idx="11">
                  <c:v>116.87312704070938</c:v>
                </c:pt>
              </c:numCache>
            </c:numRef>
          </c:xVal>
          <c:yVal>
            <c:numRef>
              <c:f>Turbo!$J$50:$J$63</c:f>
              <c:numCache>
                <c:formatCode>General</c:formatCode>
                <c:ptCount val="12"/>
                <c:pt idx="0">
                  <c:v>1.5748063067199785</c:v>
                </c:pt>
                <c:pt idx="1">
                  <c:v>3.0980656873987362</c:v>
                </c:pt>
                <c:pt idx="2">
                  <c:v>3.9217501096282232</c:v>
                </c:pt>
                <c:pt idx="3">
                  <c:v>4.4649807284617964</c:v>
                </c:pt>
                <c:pt idx="4">
                  <c:v>4.4483434405305511</c:v>
                </c:pt>
                <c:pt idx="5">
                  <c:v>4.4306664525722983</c:v>
                </c:pt>
                <c:pt idx="6">
                  <c:v>4.4119497645870371</c:v>
                </c:pt>
                <c:pt idx="7">
                  <c:v>4.3921933765747694</c:v>
                </c:pt>
                <c:pt idx="8">
                  <c:v>4.3713972885354933</c:v>
                </c:pt>
                <c:pt idx="9">
                  <c:v>4.0701473971003042</c:v>
                </c:pt>
                <c:pt idx="10">
                  <c:v>3.7678578056381085</c:v>
                </c:pt>
                <c:pt idx="11">
                  <c:v>3.3248214624644516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23-4E44-8B88-524037ACE489}"/>
            </c:ext>
          </c:extLst>
        </c:ser>
        <c:ser>
          <c:idx val="4"/>
          <c:order val="3"/>
          <c:tx>
            <c:strRef>
              <c:f>Turbo!$G$49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Turbo!$M$50:$M$63</c:f>
              <c:numCache>
                <c:formatCode>General</c:formatCode>
                <c:ptCount val="12"/>
                <c:pt idx="0">
                  <c:v>24.392125500446202</c:v>
                </c:pt>
                <c:pt idx="1">
                  <c:v>36.588188250669312</c:v>
                </c:pt>
                <c:pt idx="2">
                  <c:v>48.784251000892404</c:v>
                </c:pt>
                <c:pt idx="3">
                  <c:v>60.98031375111551</c:v>
                </c:pt>
                <c:pt idx="4">
                  <c:v>73.176376501338623</c:v>
                </c:pt>
                <c:pt idx="5">
                  <c:v>85.372439251561715</c:v>
                </c:pt>
                <c:pt idx="6">
                  <c:v>97.568502001784807</c:v>
                </c:pt>
                <c:pt idx="7">
                  <c:v>109.76456475200793</c:v>
                </c:pt>
                <c:pt idx="8">
                  <c:v>121.96062750223102</c:v>
                </c:pt>
                <c:pt idx="9">
                  <c:v>134.1566902524541</c:v>
                </c:pt>
                <c:pt idx="10">
                  <c:v>146.35275300267725</c:v>
                </c:pt>
                <c:pt idx="11">
                  <c:v>158.54881575290034</c:v>
                </c:pt>
              </c:numCache>
            </c:numRef>
          </c:xVal>
          <c:yVal>
            <c:numRef>
              <c:f>Turbo!$L$50:$L$63</c:f>
              <c:numCache>
                <c:formatCode>General</c:formatCode>
                <c:ptCount val="12"/>
                <c:pt idx="0">
                  <c:v>1.0511498162916102</c:v>
                </c:pt>
                <c:pt idx="1">
                  <c:v>2.1643784228827339</c:v>
                </c:pt>
                <c:pt idx="2">
                  <c:v>2.7607733578368601</c:v>
                </c:pt>
                <c:pt idx="3">
                  <c:v>3.149286786879034</c:v>
                </c:pt>
                <c:pt idx="4">
                  <c:v>3.1239505995258927</c:v>
                </c:pt>
                <c:pt idx="5">
                  <c:v>3.0967010167441646</c:v>
                </c:pt>
                <c:pt idx="6">
                  <c:v>3.0675380385338507</c:v>
                </c:pt>
                <c:pt idx="7">
                  <c:v>3.0364616648949494</c:v>
                </c:pt>
                <c:pt idx="8">
                  <c:v>3.0034718958274631</c:v>
                </c:pt>
                <c:pt idx="9">
                  <c:v>2.7626006208480254</c:v>
                </c:pt>
                <c:pt idx="10">
                  <c:v>2.5198159504400004</c:v>
                </c:pt>
                <c:pt idx="11">
                  <c:v>2.172133829361707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23-4E44-8B88-524037ACE489}"/>
            </c:ext>
          </c:extLst>
        </c:ser>
        <c:ser>
          <c:idx val="5"/>
          <c:order val="4"/>
          <c:tx>
            <c:strRef>
              <c:f>Turbo!$G$49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Turbo!$O$50:$O$63</c:f>
              <c:numCache>
                <c:formatCode>General</c:formatCode>
                <c:ptCount val="12"/>
                <c:pt idx="0">
                  <c:v>32.395243708146062</c:v>
                </c:pt>
                <c:pt idx="1">
                  <c:v>48.592865562219103</c:v>
                </c:pt>
                <c:pt idx="2">
                  <c:v>64.790487416292123</c:v>
                </c:pt>
                <c:pt idx="3">
                  <c:v>80.988109270365157</c:v>
                </c:pt>
                <c:pt idx="4">
                  <c:v>97.185731124438206</c:v>
                </c:pt>
                <c:pt idx="5">
                  <c:v>113.38335297851123</c:v>
                </c:pt>
                <c:pt idx="6">
                  <c:v>129.58097483258425</c:v>
                </c:pt>
                <c:pt idx="7">
                  <c:v>145.77859668665729</c:v>
                </c:pt>
                <c:pt idx="8">
                  <c:v>161.97621854073031</c:v>
                </c:pt>
                <c:pt idx="9">
                  <c:v>178.17384039480334</c:v>
                </c:pt>
                <c:pt idx="10">
                  <c:v>194.37146224887641</c:v>
                </c:pt>
                <c:pt idx="11">
                  <c:v>210.56908410294943</c:v>
                </c:pt>
              </c:numCache>
            </c:numRef>
          </c:xVal>
          <c:yVal>
            <c:numRef>
              <c:f>Turbo!$N$50:$N$63</c:f>
              <c:numCache>
                <c:formatCode>General</c:formatCode>
                <c:ptCount val="12"/>
                <c:pt idx="0">
                  <c:v>0.68232134129144162</c:v>
                </c:pt>
                <c:pt idx="1">
                  <c:v>1.5071761398914632</c:v>
                </c:pt>
                <c:pt idx="2">
                  <c:v>1.9409447471674421</c:v>
                </c:pt>
                <c:pt idx="3">
                  <c:v>2.2162539051156132</c:v>
                </c:pt>
                <c:pt idx="4">
                  <c:v>2.1780191190718199</c:v>
                </c:pt>
                <c:pt idx="5">
                  <c:v>2.1364093783643736</c:v>
                </c:pt>
                <c:pt idx="6">
                  <c:v>2.0914246829932743</c:v>
                </c:pt>
                <c:pt idx="7">
                  <c:v>2.0430650329585225</c:v>
                </c:pt>
                <c:pt idx="8">
                  <c:v>1.9913304282601174</c:v>
                </c:pt>
                <c:pt idx="9">
                  <c:v>1.7811363742339037</c:v>
                </c:pt>
                <c:pt idx="10">
                  <c:v>1.5675673655440365</c:v>
                </c:pt>
                <c:pt idx="11">
                  <c:v>1.2730811548584395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A23-4E44-8B88-524037ACE489}"/>
            </c:ext>
          </c:extLst>
        </c:ser>
        <c:ser>
          <c:idx val="0"/>
          <c:order val="5"/>
          <c:tx>
            <c:strRef>
              <c:f>Turbo!$G$49</c:f>
              <c:strCache>
                <c:ptCount val="1"/>
                <c:pt idx="0">
                  <c:v>speed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Turbo!$Q$50:$Q$63</c:f>
              <c:numCache>
                <c:formatCode>General</c:formatCode>
                <c:ptCount val="12"/>
                <c:pt idx="0">
                  <c:v>40.065841643638116</c:v>
                </c:pt>
                <c:pt idx="1">
                  <c:v>60.098762465457185</c:v>
                </c:pt>
                <c:pt idx="2">
                  <c:v>80.131683287276232</c:v>
                </c:pt>
                <c:pt idx="3">
                  <c:v>100.16460410909529</c:v>
                </c:pt>
                <c:pt idx="4">
                  <c:v>120.19752493091437</c:v>
                </c:pt>
                <c:pt idx="5">
                  <c:v>140.2304457527334</c:v>
                </c:pt>
                <c:pt idx="6">
                  <c:v>160.26336657455246</c:v>
                </c:pt>
                <c:pt idx="7">
                  <c:v>180.29628739637155</c:v>
                </c:pt>
                <c:pt idx="8">
                  <c:v>200.32920821819059</c:v>
                </c:pt>
                <c:pt idx="9">
                  <c:v>220.36212904000962</c:v>
                </c:pt>
                <c:pt idx="10">
                  <c:v>240.39504986182874</c:v>
                </c:pt>
                <c:pt idx="11">
                  <c:v>260.4279706836478</c:v>
                </c:pt>
              </c:numCache>
            </c:numRef>
          </c:xVal>
          <c:yVal>
            <c:numRef>
              <c:f>Turbo!$P$50:$P$63</c:f>
              <c:numCache>
                <c:formatCode>General</c:formatCode>
                <c:ptCount val="12"/>
                <c:pt idx="0">
                  <c:v>0.46159392234329288</c:v>
                </c:pt>
                <c:pt idx="1">
                  <c:v>1.1140220065906903</c:v>
                </c:pt>
                <c:pt idx="2">
                  <c:v>1.4478036706914759</c:v>
                </c:pt>
                <c:pt idx="3">
                  <c:v>1.6510293101258753</c:v>
                </c:pt>
                <c:pt idx="4">
                  <c:v>1.5983053279070718</c:v>
                </c:pt>
                <c:pt idx="5">
                  <c:v>1.5404189180086998</c:v>
                </c:pt>
                <c:pt idx="6">
                  <c:v>1.4773700804307588</c:v>
                </c:pt>
                <c:pt idx="7">
                  <c:v>1.4091588151732497</c:v>
                </c:pt>
                <c:pt idx="8">
                  <c:v>1.3357851222361721</c:v>
                </c:pt>
                <c:pt idx="9">
                  <c:v>1.1318554046327087</c:v>
                </c:pt>
                <c:pt idx="10">
                  <c:v>0.92276325934967618</c:v>
                </c:pt>
                <c:pt idx="11">
                  <c:v>0.64581188789366695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A23-4E44-8B88-524037ACE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acceleration vs. speed with gear 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Turbo!$G$49</c:f>
              <c:strCache>
                <c:ptCount val="1"/>
                <c:pt idx="0">
                  <c:v>speed</c:v>
                </c:pt>
              </c:strCache>
            </c:strRef>
          </c:tx>
          <c:marker>
            <c:symbol val="none"/>
          </c:marker>
          <c:xVal>
            <c:numRef>
              <c:f>Turbo!$G$50:$G$63</c:f>
              <c:numCache>
                <c:formatCode>General</c:formatCode>
                <c:ptCount val="12"/>
                <c:pt idx="0">
                  <c:v>8.6119307274924655</c:v>
                </c:pt>
                <c:pt idx="1">
                  <c:v>12.917896091238699</c:v>
                </c:pt>
                <c:pt idx="2">
                  <c:v>17.223861454984931</c:v>
                </c:pt>
                <c:pt idx="3">
                  <c:v>21.529826818731166</c:v>
                </c:pt>
                <c:pt idx="4">
                  <c:v>25.835792182477398</c:v>
                </c:pt>
                <c:pt idx="5">
                  <c:v>30.14175754622363</c:v>
                </c:pt>
                <c:pt idx="6">
                  <c:v>34.447722909969862</c:v>
                </c:pt>
                <c:pt idx="7">
                  <c:v>38.753688273716101</c:v>
                </c:pt>
                <c:pt idx="8">
                  <c:v>43.059653637462333</c:v>
                </c:pt>
                <c:pt idx="9">
                  <c:v>47.365619001208557</c:v>
                </c:pt>
                <c:pt idx="10">
                  <c:v>51.671584364954796</c:v>
                </c:pt>
                <c:pt idx="11">
                  <c:v>55.977549728701035</c:v>
                </c:pt>
              </c:numCache>
            </c:numRef>
          </c:xVal>
          <c:yVal>
            <c:numRef>
              <c:f>Turbo!$F$50:$F$63</c:f>
              <c:numCache>
                <c:formatCode>General</c:formatCode>
                <c:ptCount val="12"/>
                <c:pt idx="0">
                  <c:v>3.1496293314560151</c:v>
                </c:pt>
                <c:pt idx="1">
                  <c:v>5.7146307837344219</c:v>
                </c:pt>
                <c:pt idx="2">
                  <c:v>7.1128027836761296</c:v>
                </c:pt>
                <c:pt idx="3">
                  <c:v>8.0441974091216899</c:v>
                </c:pt>
                <c:pt idx="4">
                  <c:v>8.0421132748440645</c:v>
                </c:pt>
                <c:pt idx="5">
                  <c:v>8.0399531512973255</c:v>
                </c:pt>
                <c:pt idx="6">
                  <c:v>8.0377170384814765</c:v>
                </c:pt>
                <c:pt idx="7">
                  <c:v>8.0354049363965121</c:v>
                </c:pt>
                <c:pt idx="8">
                  <c:v>8.033016845042436</c:v>
                </c:pt>
                <c:pt idx="9">
                  <c:v>7.5638513791922115</c:v>
                </c:pt>
                <c:pt idx="10">
                  <c:v>7.0946099240728717</c:v>
                </c:pt>
                <c:pt idx="11">
                  <c:v>6.3919417870709037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95D-46CF-AED1-2F3698E22DBA}"/>
            </c:ext>
          </c:extLst>
        </c:ser>
        <c:ser>
          <c:idx val="1"/>
          <c:order val="1"/>
          <c:tx>
            <c:strRef>
              <c:f>Turbo_optimized!$G$13</c:f>
              <c:strCache>
                <c:ptCount val="1"/>
                <c:pt idx="0">
                  <c:v>speed</c:v>
                </c:pt>
              </c:strCache>
            </c:strRef>
          </c:tx>
          <c:spPr>
            <a:ln w="38100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Turbo_optimized!$G$14:$G$27</c:f>
              <c:numCache>
                <c:formatCode>General</c:formatCode>
                <c:ptCount val="12"/>
                <c:pt idx="0">
                  <c:v>4.5855034377387325</c:v>
                </c:pt>
                <c:pt idx="1">
                  <c:v>6.8782551566081001</c:v>
                </c:pt>
                <c:pt idx="2">
                  <c:v>9.171006875477465</c:v>
                </c:pt>
                <c:pt idx="3">
                  <c:v>11.463758594346833</c:v>
                </c:pt>
                <c:pt idx="4">
                  <c:v>13.7565103132162</c:v>
                </c:pt>
                <c:pt idx="5">
                  <c:v>16.049262032085565</c:v>
                </c:pt>
                <c:pt idx="6">
                  <c:v>18.34201375095493</c:v>
                </c:pt>
                <c:pt idx="7">
                  <c:v>20.634765469824302</c:v>
                </c:pt>
                <c:pt idx="8">
                  <c:v>22.927517188693667</c:v>
                </c:pt>
                <c:pt idx="9">
                  <c:v>25.220268907563028</c:v>
                </c:pt>
                <c:pt idx="10">
                  <c:v>27.5130206264324</c:v>
                </c:pt>
                <c:pt idx="11">
                  <c:v>29.805772345301769</c:v>
                </c:pt>
              </c:numCache>
            </c:numRef>
          </c:xVal>
          <c:yVal>
            <c:numRef>
              <c:f>Turbo_optimized!$F$14:$F$27</c:f>
              <c:numCache>
                <c:formatCode>General</c:formatCode>
                <c:ptCount val="12"/>
                <c:pt idx="0">
                  <c:v>6.0198960723723598</c:v>
                </c:pt>
                <c:pt idx="1">
                  <c:v>10.839712512873403</c:v>
                </c:pt>
                <c:pt idx="2">
                  <c:v>13.468254009135167</c:v>
                </c:pt>
                <c:pt idx="3">
                  <c:v>15.220272601333418</c:v>
                </c:pt>
                <c:pt idx="4">
                  <c:v>15.219266929350979</c:v>
                </c:pt>
                <c:pt idx="5">
                  <c:v>15.218239713422212</c:v>
                </c:pt>
                <c:pt idx="6">
                  <c:v>15.217190953547114</c:v>
                </c:pt>
                <c:pt idx="7">
                  <c:v>15.216120649725688</c:v>
                </c:pt>
                <c:pt idx="8">
                  <c:v>15.215028801957928</c:v>
                </c:pt>
                <c:pt idx="9">
                  <c:v>14.337414050126657</c:v>
                </c:pt>
                <c:pt idx="10">
                  <c:v>13.459777754349059</c:v>
                </c:pt>
                <c:pt idx="11">
                  <c:v>12.143869234566536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95D-46CF-AED1-2F3698E22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</a:t>
            </a:r>
            <a:r>
              <a:rPr lang="en-US" altLang="zh-CN" baseline="0"/>
              <a:t> vs. </a:t>
            </a:r>
            <a:r>
              <a:rPr lang="en-US" altLang="zh-CN"/>
              <a:t>speed wit</a:t>
            </a:r>
            <a:r>
              <a:rPr lang="en-US" altLang="zh-CN" baseline="0"/>
              <a:t>h gear 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Turbo!$G$49</c:f>
              <c:strCache>
                <c:ptCount val="1"/>
                <c:pt idx="0">
                  <c:v>speed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Turbo!$O$50:$O$63</c:f>
              <c:numCache>
                <c:formatCode>General</c:formatCode>
                <c:ptCount val="12"/>
                <c:pt idx="0">
                  <c:v>32.395243708146062</c:v>
                </c:pt>
                <c:pt idx="1">
                  <c:v>48.592865562219103</c:v>
                </c:pt>
                <c:pt idx="2">
                  <c:v>64.790487416292123</c:v>
                </c:pt>
                <c:pt idx="3">
                  <c:v>80.988109270365157</c:v>
                </c:pt>
                <c:pt idx="4">
                  <c:v>97.185731124438206</c:v>
                </c:pt>
                <c:pt idx="5">
                  <c:v>113.38335297851123</c:v>
                </c:pt>
                <c:pt idx="6">
                  <c:v>129.58097483258425</c:v>
                </c:pt>
                <c:pt idx="7">
                  <c:v>145.77859668665729</c:v>
                </c:pt>
                <c:pt idx="8">
                  <c:v>161.97621854073031</c:v>
                </c:pt>
                <c:pt idx="9">
                  <c:v>178.17384039480334</c:v>
                </c:pt>
                <c:pt idx="10">
                  <c:v>194.37146224887641</c:v>
                </c:pt>
                <c:pt idx="11">
                  <c:v>210.56908410294943</c:v>
                </c:pt>
              </c:numCache>
            </c:numRef>
          </c:xVal>
          <c:yVal>
            <c:numRef>
              <c:f>Turbo!$N$50:$N$63</c:f>
              <c:numCache>
                <c:formatCode>General</c:formatCode>
                <c:ptCount val="12"/>
                <c:pt idx="0">
                  <c:v>0.68232134129144162</c:v>
                </c:pt>
                <c:pt idx="1">
                  <c:v>1.5071761398914632</c:v>
                </c:pt>
                <c:pt idx="2">
                  <c:v>1.9409447471674421</c:v>
                </c:pt>
                <c:pt idx="3">
                  <c:v>2.2162539051156132</c:v>
                </c:pt>
                <c:pt idx="4">
                  <c:v>2.1780191190718199</c:v>
                </c:pt>
                <c:pt idx="5">
                  <c:v>2.1364093783643736</c:v>
                </c:pt>
                <c:pt idx="6">
                  <c:v>2.0914246829932743</c:v>
                </c:pt>
                <c:pt idx="7">
                  <c:v>2.0430650329585225</c:v>
                </c:pt>
                <c:pt idx="8">
                  <c:v>1.9913304282601174</c:v>
                </c:pt>
                <c:pt idx="9">
                  <c:v>1.7811363742339037</c:v>
                </c:pt>
                <c:pt idx="10">
                  <c:v>1.5675673655440365</c:v>
                </c:pt>
                <c:pt idx="11">
                  <c:v>1.2730811548584395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552-4B0B-9852-8FD2D31589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12608"/>
        <c:axId val="597805392"/>
      </c:scatterChart>
      <c:valAx>
        <c:axId val="59781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05392"/>
        <c:crosses val="autoZero"/>
        <c:crossBetween val="midCat"/>
      </c:valAx>
      <c:valAx>
        <c:axId val="5978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781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1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6.xml"/><Relationship Id="rId3" Type="http://schemas.openxmlformats.org/officeDocument/2006/relationships/chart" Target="../charts/chart21.xml"/><Relationship Id="rId7" Type="http://schemas.openxmlformats.org/officeDocument/2006/relationships/chart" Target="../charts/chart25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Relationship Id="rId9" Type="http://schemas.openxmlformats.org/officeDocument/2006/relationships/chart" Target="../charts/chart27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5.xml"/><Relationship Id="rId3" Type="http://schemas.openxmlformats.org/officeDocument/2006/relationships/chart" Target="../charts/chart30.xml"/><Relationship Id="rId7" Type="http://schemas.openxmlformats.org/officeDocument/2006/relationships/chart" Target="../charts/chart34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6" Type="http://schemas.openxmlformats.org/officeDocument/2006/relationships/chart" Target="../charts/chart33.xml"/><Relationship Id="rId5" Type="http://schemas.openxmlformats.org/officeDocument/2006/relationships/chart" Target="../charts/chart32.xml"/><Relationship Id="rId10" Type="http://schemas.openxmlformats.org/officeDocument/2006/relationships/chart" Target="../charts/chart36.xml"/><Relationship Id="rId4" Type="http://schemas.openxmlformats.org/officeDocument/2006/relationships/chart" Target="../charts/chart31.xml"/><Relationship Id="rId9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4.xml"/><Relationship Id="rId3" Type="http://schemas.openxmlformats.org/officeDocument/2006/relationships/chart" Target="../charts/chart39.xml"/><Relationship Id="rId7" Type="http://schemas.openxmlformats.org/officeDocument/2006/relationships/chart" Target="../charts/chart43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6" Type="http://schemas.openxmlformats.org/officeDocument/2006/relationships/chart" Target="../charts/chart42.xml"/><Relationship Id="rId5" Type="http://schemas.openxmlformats.org/officeDocument/2006/relationships/chart" Target="../charts/chart41.xml"/><Relationship Id="rId10" Type="http://schemas.openxmlformats.org/officeDocument/2006/relationships/chart" Target="../charts/chart46.xml"/><Relationship Id="rId4" Type="http://schemas.openxmlformats.org/officeDocument/2006/relationships/chart" Target="../charts/chart40.xml"/><Relationship Id="rId9" Type="http://schemas.openxmlformats.org/officeDocument/2006/relationships/chart" Target="../charts/chart45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3.xml"/><Relationship Id="rId3" Type="http://schemas.openxmlformats.org/officeDocument/2006/relationships/chart" Target="../charts/chart48.xml"/><Relationship Id="rId7" Type="http://schemas.openxmlformats.org/officeDocument/2006/relationships/chart" Target="../charts/chart52.xml"/><Relationship Id="rId12" Type="http://schemas.openxmlformats.org/officeDocument/2006/relationships/image" Target="../media/image4.jpeg"/><Relationship Id="rId2" Type="http://schemas.openxmlformats.org/officeDocument/2006/relationships/chart" Target="../charts/chart47.xml"/><Relationship Id="rId1" Type="http://schemas.openxmlformats.org/officeDocument/2006/relationships/image" Target="../media/image2.jpeg"/><Relationship Id="rId6" Type="http://schemas.openxmlformats.org/officeDocument/2006/relationships/chart" Target="../charts/chart51.xml"/><Relationship Id="rId11" Type="http://schemas.openxmlformats.org/officeDocument/2006/relationships/image" Target="../media/image3.png"/><Relationship Id="rId5" Type="http://schemas.openxmlformats.org/officeDocument/2006/relationships/chart" Target="../charts/chart50.xml"/><Relationship Id="rId10" Type="http://schemas.openxmlformats.org/officeDocument/2006/relationships/chart" Target="../charts/chart55.xml"/><Relationship Id="rId4" Type="http://schemas.openxmlformats.org/officeDocument/2006/relationships/chart" Target="../charts/chart49.xml"/><Relationship Id="rId9" Type="http://schemas.openxmlformats.org/officeDocument/2006/relationships/chart" Target="../charts/chart5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285750</xdr:colOff>
      <xdr:row>63</xdr:row>
      <xdr:rowOff>77560</xdr:rowOff>
    </xdr:from>
    <xdr:to>
      <xdr:col>27</xdr:col>
      <xdr:colOff>95250</xdr:colOff>
      <xdr:row>78</xdr:row>
      <xdr:rowOff>167367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68037</xdr:colOff>
      <xdr:row>13</xdr:row>
      <xdr:rowOff>13606</xdr:rowOff>
    </xdr:from>
    <xdr:to>
      <xdr:col>6</xdr:col>
      <xdr:colOff>508304</xdr:colOff>
      <xdr:row>28</xdr:row>
      <xdr:rowOff>18368</xdr:rowOff>
    </xdr:to>
    <xdr:graphicFrame macro="">
      <xdr:nvGraphicFramePr>
        <xdr:cNvPr id="19" name="图表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125866</xdr:colOff>
      <xdr:row>13</xdr:row>
      <xdr:rowOff>0</xdr:rowOff>
    </xdr:from>
    <xdr:to>
      <xdr:col>13</xdr:col>
      <xdr:colOff>40822</xdr:colOff>
      <xdr:row>27</xdr:row>
      <xdr:rowOff>165629</xdr:rowOff>
    </xdr:to>
    <xdr:graphicFrame macro="">
      <xdr:nvGraphicFramePr>
        <xdr:cNvPr id="20" name="图表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69095</xdr:colOff>
      <xdr:row>29</xdr:row>
      <xdr:rowOff>141061</xdr:rowOff>
    </xdr:from>
    <xdr:to>
      <xdr:col>10</xdr:col>
      <xdr:colOff>307219</xdr:colOff>
      <xdr:row>44</xdr:row>
      <xdr:rowOff>169636</xdr:rowOff>
    </xdr:to>
    <xdr:graphicFrame macro="">
      <xdr:nvGraphicFramePr>
        <xdr:cNvPr id="21" name="图表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435280</xdr:colOff>
      <xdr:row>29</xdr:row>
      <xdr:rowOff>108856</xdr:rowOff>
    </xdr:from>
    <xdr:to>
      <xdr:col>13</xdr:col>
      <xdr:colOff>309338</xdr:colOff>
      <xdr:row>44</xdr:row>
      <xdr:rowOff>136374</xdr:rowOff>
    </xdr:to>
    <xdr:graphicFrame macro="">
      <xdr:nvGraphicFramePr>
        <xdr:cNvPr id="22" name="图表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463855</xdr:colOff>
      <xdr:row>29</xdr:row>
      <xdr:rowOff>88749</xdr:rowOff>
    </xdr:from>
    <xdr:to>
      <xdr:col>16</xdr:col>
      <xdr:colOff>425755</xdr:colOff>
      <xdr:row>44</xdr:row>
      <xdr:rowOff>79224</xdr:rowOff>
    </xdr:to>
    <xdr:graphicFrame macro="">
      <xdr:nvGraphicFramePr>
        <xdr:cNvPr id="23" name="图表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29</xdr:row>
      <xdr:rowOff>57149</xdr:rowOff>
    </xdr:from>
    <xdr:to>
      <xdr:col>6</xdr:col>
      <xdr:colOff>470204</xdr:colOff>
      <xdr:row>45</xdr:row>
      <xdr:rowOff>84516</xdr:rowOff>
    </xdr:to>
    <xdr:graphicFrame macro="">
      <xdr:nvGraphicFramePr>
        <xdr:cNvPr id="24" name="图表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204109</xdr:colOff>
      <xdr:row>13</xdr:row>
      <xdr:rowOff>55789</xdr:rowOff>
    </xdr:from>
    <xdr:to>
      <xdr:col>19</xdr:col>
      <xdr:colOff>439588</xdr:colOff>
      <xdr:row>28</xdr:row>
      <xdr:rowOff>41501</xdr:rowOff>
    </xdr:to>
    <xdr:graphicFrame macro="">
      <xdr:nvGraphicFramePr>
        <xdr:cNvPr id="25" name="图表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459619</xdr:colOff>
      <xdr:row>29</xdr:row>
      <xdr:rowOff>72872</xdr:rowOff>
    </xdr:from>
    <xdr:to>
      <xdr:col>19</xdr:col>
      <xdr:colOff>450094</xdr:colOff>
      <xdr:row>44</xdr:row>
      <xdr:rowOff>101447</xdr:rowOff>
    </xdr:to>
    <xdr:graphicFrame macro="">
      <xdr:nvGraphicFramePr>
        <xdr:cNvPr id="26" name="图表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19</xdr:col>
      <xdr:colOff>517827</xdr:colOff>
      <xdr:row>29</xdr:row>
      <xdr:rowOff>52764</xdr:rowOff>
    </xdr:from>
    <xdr:to>
      <xdr:col>22</xdr:col>
      <xdr:colOff>422577</xdr:colOff>
      <xdr:row>44</xdr:row>
      <xdr:rowOff>81339</xdr:rowOff>
    </xdr:to>
    <xdr:graphicFrame macro="">
      <xdr:nvGraphicFramePr>
        <xdr:cNvPr id="27" name="图表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27</xdr:row>
      <xdr:rowOff>66674</xdr:rowOff>
    </xdr:from>
    <xdr:to>
      <xdr:col>7</xdr:col>
      <xdr:colOff>133350</xdr:colOff>
      <xdr:row>42</xdr:row>
      <xdr:rowOff>71436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438829</xdr:colOff>
      <xdr:row>27</xdr:row>
      <xdr:rowOff>53068</xdr:rowOff>
    </xdr:from>
    <xdr:to>
      <xdr:col>13</xdr:col>
      <xdr:colOff>353785</xdr:colOff>
      <xdr:row>42</xdr:row>
      <xdr:rowOff>38780</xdr:rowOff>
    </xdr:to>
    <xdr:graphicFrame macro="">
      <xdr:nvGraphicFramePr>
        <xdr:cNvPr id="3" name="图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180975</xdr:colOff>
      <xdr:row>42</xdr:row>
      <xdr:rowOff>76200</xdr:rowOff>
    </xdr:from>
    <xdr:to>
      <xdr:col>10</xdr:col>
      <xdr:colOff>419100</xdr:colOff>
      <xdr:row>57</xdr:row>
      <xdr:rowOff>104775</xdr:rowOff>
    </xdr:to>
    <xdr:graphicFrame macro="">
      <xdr:nvGraphicFramePr>
        <xdr:cNvPr id="4" name="图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545647</xdr:colOff>
      <xdr:row>42</xdr:row>
      <xdr:rowOff>107497</xdr:rowOff>
    </xdr:from>
    <xdr:to>
      <xdr:col>13</xdr:col>
      <xdr:colOff>413657</xdr:colOff>
      <xdr:row>57</xdr:row>
      <xdr:rowOff>131990</xdr:rowOff>
    </xdr:to>
    <xdr:graphicFrame macro="">
      <xdr:nvGraphicFramePr>
        <xdr:cNvPr id="5" name="图表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451759</xdr:colOff>
      <xdr:row>42</xdr:row>
      <xdr:rowOff>84365</xdr:rowOff>
    </xdr:from>
    <xdr:to>
      <xdr:col>16</xdr:col>
      <xdr:colOff>413659</xdr:colOff>
      <xdr:row>57</xdr:row>
      <xdr:rowOff>74840</xdr:rowOff>
    </xdr:to>
    <xdr:graphicFrame macro="">
      <xdr:nvGraphicFramePr>
        <xdr:cNvPr id="6" name="图表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515713</xdr:colOff>
      <xdr:row>42</xdr:row>
      <xdr:rowOff>54428</xdr:rowOff>
    </xdr:from>
    <xdr:to>
      <xdr:col>19</xdr:col>
      <xdr:colOff>506187</xdr:colOff>
      <xdr:row>57</xdr:row>
      <xdr:rowOff>83003</xdr:rowOff>
    </xdr:to>
    <xdr:graphicFrame macro="">
      <xdr:nvGraphicFramePr>
        <xdr:cNvPr id="7" name="图表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380999</xdr:colOff>
      <xdr:row>42</xdr:row>
      <xdr:rowOff>164646</xdr:rowOff>
    </xdr:from>
    <xdr:to>
      <xdr:col>7</xdr:col>
      <xdr:colOff>653142</xdr:colOff>
      <xdr:row>60</xdr:row>
      <xdr:rowOff>27214</xdr:rowOff>
    </xdr:to>
    <xdr:graphicFrame macro="">
      <xdr:nvGraphicFramePr>
        <xdr:cNvPr id="8" name="图表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617766</xdr:colOff>
      <xdr:row>42</xdr:row>
      <xdr:rowOff>58511</xdr:rowOff>
    </xdr:from>
    <xdr:to>
      <xdr:col>22</xdr:col>
      <xdr:colOff>522516</xdr:colOff>
      <xdr:row>57</xdr:row>
      <xdr:rowOff>87086</xdr:rowOff>
    </xdr:to>
    <xdr:graphicFrame macro="">
      <xdr:nvGraphicFramePr>
        <xdr:cNvPr id="9" name="图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27</xdr:row>
      <xdr:rowOff>66674</xdr:rowOff>
    </xdr:from>
    <xdr:to>
      <xdr:col>7</xdr:col>
      <xdr:colOff>133350</xdr:colOff>
      <xdr:row>42</xdr:row>
      <xdr:rowOff>71436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438829</xdr:colOff>
      <xdr:row>27</xdr:row>
      <xdr:rowOff>53068</xdr:rowOff>
    </xdr:from>
    <xdr:to>
      <xdr:col>13</xdr:col>
      <xdr:colOff>353785</xdr:colOff>
      <xdr:row>42</xdr:row>
      <xdr:rowOff>38780</xdr:rowOff>
    </xdr:to>
    <xdr:graphicFrame macro="">
      <xdr:nvGraphicFramePr>
        <xdr:cNvPr id="3" name="图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85725</xdr:colOff>
      <xdr:row>42</xdr:row>
      <xdr:rowOff>130628</xdr:rowOff>
    </xdr:from>
    <xdr:to>
      <xdr:col>17</xdr:col>
      <xdr:colOff>323849</xdr:colOff>
      <xdr:row>57</xdr:row>
      <xdr:rowOff>159203</xdr:rowOff>
    </xdr:to>
    <xdr:graphicFrame macro="">
      <xdr:nvGraphicFramePr>
        <xdr:cNvPr id="4" name="图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219075</xdr:colOff>
      <xdr:row>57</xdr:row>
      <xdr:rowOff>161925</xdr:rowOff>
    </xdr:from>
    <xdr:to>
      <xdr:col>10</xdr:col>
      <xdr:colOff>400050</xdr:colOff>
      <xdr:row>73</xdr:row>
      <xdr:rowOff>9525</xdr:rowOff>
    </xdr:to>
    <xdr:graphicFrame macro="">
      <xdr:nvGraphicFramePr>
        <xdr:cNvPr id="5" name="图表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247651</xdr:colOff>
      <xdr:row>73</xdr:row>
      <xdr:rowOff>152400</xdr:rowOff>
    </xdr:from>
    <xdr:to>
      <xdr:col>10</xdr:col>
      <xdr:colOff>209551</xdr:colOff>
      <xdr:row>88</xdr:row>
      <xdr:rowOff>142875</xdr:rowOff>
    </xdr:to>
    <xdr:graphicFrame macro="">
      <xdr:nvGraphicFramePr>
        <xdr:cNvPr id="6" name="图表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257175</xdr:colOff>
      <xdr:row>89</xdr:row>
      <xdr:rowOff>95250</xdr:rowOff>
    </xdr:from>
    <xdr:to>
      <xdr:col>10</xdr:col>
      <xdr:colOff>247650</xdr:colOff>
      <xdr:row>104</xdr:row>
      <xdr:rowOff>123825</xdr:rowOff>
    </xdr:to>
    <xdr:graphicFrame macro="">
      <xdr:nvGraphicFramePr>
        <xdr:cNvPr id="7" name="图表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380999</xdr:colOff>
      <xdr:row>42</xdr:row>
      <xdr:rowOff>164646</xdr:rowOff>
    </xdr:from>
    <xdr:to>
      <xdr:col>7</xdr:col>
      <xdr:colOff>176893</xdr:colOff>
      <xdr:row>61</xdr:row>
      <xdr:rowOff>13608</xdr:rowOff>
    </xdr:to>
    <xdr:graphicFrame macro="">
      <xdr:nvGraphicFramePr>
        <xdr:cNvPr id="8" name="图表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304800</xdr:colOff>
      <xdr:row>105</xdr:row>
      <xdr:rowOff>85725</xdr:rowOff>
    </xdr:from>
    <xdr:to>
      <xdr:col>10</xdr:col>
      <xdr:colOff>209550</xdr:colOff>
      <xdr:row>120</xdr:row>
      <xdr:rowOff>114300</xdr:rowOff>
    </xdr:to>
    <xdr:graphicFrame macro="">
      <xdr:nvGraphicFramePr>
        <xdr:cNvPr id="9" name="图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517072</xdr:colOff>
      <xdr:row>27</xdr:row>
      <xdr:rowOff>108857</xdr:rowOff>
    </xdr:from>
    <xdr:to>
      <xdr:col>20</xdr:col>
      <xdr:colOff>64635</xdr:colOff>
      <xdr:row>42</xdr:row>
      <xdr:rowOff>94569</xdr:rowOff>
    </xdr:to>
    <xdr:graphicFrame macro="">
      <xdr:nvGraphicFramePr>
        <xdr:cNvPr id="11" name="图表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27</xdr:row>
      <xdr:rowOff>66674</xdr:rowOff>
    </xdr:from>
    <xdr:to>
      <xdr:col>7</xdr:col>
      <xdr:colOff>133350</xdr:colOff>
      <xdr:row>42</xdr:row>
      <xdr:rowOff>71436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438829</xdr:colOff>
      <xdr:row>27</xdr:row>
      <xdr:rowOff>53068</xdr:rowOff>
    </xdr:from>
    <xdr:to>
      <xdr:col>13</xdr:col>
      <xdr:colOff>353785</xdr:colOff>
      <xdr:row>42</xdr:row>
      <xdr:rowOff>38780</xdr:rowOff>
    </xdr:to>
    <xdr:graphicFrame macro="">
      <xdr:nvGraphicFramePr>
        <xdr:cNvPr id="3" name="图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85725</xdr:colOff>
      <xdr:row>42</xdr:row>
      <xdr:rowOff>130628</xdr:rowOff>
    </xdr:from>
    <xdr:to>
      <xdr:col>17</xdr:col>
      <xdr:colOff>323849</xdr:colOff>
      <xdr:row>57</xdr:row>
      <xdr:rowOff>159203</xdr:rowOff>
    </xdr:to>
    <xdr:graphicFrame macro="">
      <xdr:nvGraphicFramePr>
        <xdr:cNvPr id="4" name="图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219075</xdr:colOff>
      <xdr:row>57</xdr:row>
      <xdr:rowOff>161925</xdr:rowOff>
    </xdr:from>
    <xdr:to>
      <xdr:col>10</xdr:col>
      <xdr:colOff>400050</xdr:colOff>
      <xdr:row>73</xdr:row>
      <xdr:rowOff>9525</xdr:rowOff>
    </xdr:to>
    <xdr:graphicFrame macro="">
      <xdr:nvGraphicFramePr>
        <xdr:cNvPr id="5" name="图表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247651</xdr:colOff>
      <xdr:row>73</xdr:row>
      <xdr:rowOff>152400</xdr:rowOff>
    </xdr:from>
    <xdr:to>
      <xdr:col>10</xdr:col>
      <xdr:colOff>209551</xdr:colOff>
      <xdr:row>88</xdr:row>
      <xdr:rowOff>142875</xdr:rowOff>
    </xdr:to>
    <xdr:graphicFrame macro="">
      <xdr:nvGraphicFramePr>
        <xdr:cNvPr id="6" name="图表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257175</xdr:colOff>
      <xdr:row>89</xdr:row>
      <xdr:rowOff>95250</xdr:rowOff>
    </xdr:from>
    <xdr:to>
      <xdr:col>10</xdr:col>
      <xdr:colOff>247650</xdr:colOff>
      <xdr:row>104</xdr:row>
      <xdr:rowOff>123825</xdr:rowOff>
    </xdr:to>
    <xdr:graphicFrame macro="">
      <xdr:nvGraphicFramePr>
        <xdr:cNvPr id="7" name="图表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380999</xdr:colOff>
      <xdr:row>42</xdr:row>
      <xdr:rowOff>164646</xdr:rowOff>
    </xdr:from>
    <xdr:to>
      <xdr:col>7</xdr:col>
      <xdr:colOff>95250</xdr:colOff>
      <xdr:row>61</xdr:row>
      <xdr:rowOff>13608</xdr:rowOff>
    </xdr:to>
    <xdr:graphicFrame macro="">
      <xdr:nvGraphicFramePr>
        <xdr:cNvPr id="8" name="图表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304800</xdr:colOff>
      <xdr:row>105</xdr:row>
      <xdr:rowOff>85725</xdr:rowOff>
    </xdr:from>
    <xdr:to>
      <xdr:col>10</xdr:col>
      <xdr:colOff>209550</xdr:colOff>
      <xdr:row>120</xdr:row>
      <xdr:rowOff>114300</xdr:rowOff>
    </xdr:to>
    <xdr:graphicFrame macro="">
      <xdr:nvGraphicFramePr>
        <xdr:cNvPr id="9" name="图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15</xdr:col>
      <xdr:colOff>43908</xdr:colOff>
      <xdr:row>0</xdr:row>
      <xdr:rowOff>0</xdr:rowOff>
    </xdr:from>
    <xdr:to>
      <xdr:col>25</xdr:col>
      <xdr:colOff>293914</xdr:colOff>
      <xdr:row>24</xdr:row>
      <xdr:rowOff>19051</xdr:rowOff>
    </xdr:to>
    <xdr:pic>
      <xdr:nvPicPr>
        <xdr:cNvPr id="10" name="图片 9" descr="Image result for golf r20 dyno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97658" y="0"/>
          <a:ext cx="7108006" cy="47244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517072</xdr:colOff>
      <xdr:row>27</xdr:row>
      <xdr:rowOff>108857</xdr:rowOff>
    </xdr:from>
    <xdr:to>
      <xdr:col>20</xdr:col>
      <xdr:colOff>64635</xdr:colOff>
      <xdr:row>42</xdr:row>
      <xdr:rowOff>94569</xdr:rowOff>
    </xdr:to>
    <xdr:graphicFrame macro="">
      <xdr:nvGraphicFramePr>
        <xdr:cNvPr id="11" name="图表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27</xdr:row>
      <xdr:rowOff>66674</xdr:rowOff>
    </xdr:from>
    <xdr:to>
      <xdr:col>7</xdr:col>
      <xdr:colOff>133350</xdr:colOff>
      <xdr:row>42</xdr:row>
      <xdr:rowOff>71436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438829</xdr:colOff>
      <xdr:row>27</xdr:row>
      <xdr:rowOff>53068</xdr:rowOff>
    </xdr:from>
    <xdr:to>
      <xdr:col>13</xdr:col>
      <xdr:colOff>353785</xdr:colOff>
      <xdr:row>42</xdr:row>
      <xdr:rowOff>38780</xdr:rowOff>
    </xdr:to>
    <xdr:graphicFrame macro="">
      <xdr:nvGraphicFramePr>
        <xdr:cNvPr id="3" name="图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85725</xdr:colOff>
      <xdr:row>42</xdr:row>
      <xdr:rowOff>130628</xdr:rowOff>
    </xdr:from>
    <xdr:to>
      <xdr:col>17</xdr:col>
      <xdr:colOff>323849</xdr:colOff>
      <xdr:row>57</xdr:row>
      <xdr:rowOff>159203</xdr:rowOff>
    </xdr:to>
    <xdr:graphicFrame macro="">
      <xdr:nvGraphicFramePr>
        <xdr:cNvPr id="4" name="图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219075</xdr:colOff>
      <xdr:row>57</xdr:row>
      <xdr:rowOff>161925</xdr:rowOff>
    </xdr:from>
    <xdr:to>
      <xdr:col>10</xdr:col>
      <xdr:colOff>400050</xdr:colOff>
      <xdr:row>73</xdr:row>
      <xdr:rowOff>9525</xdr:rowOff>
    </xdr:to>
    <xdr:graphicFrame macro="">
      <xdr:nvGraphicFramePr>
        <xdr:cNvPr id="5" name="图表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247651</xdr:colOff>
      <xdr:row>73</xdr:row>
      <xdr:rowOff>152400</xdr:rowOff>
    </xdr:from>
    <xdr:to>
      <xdr:col>10</xdr:col>
      <xdr:colOff>209551</xdr:colOff>
      <xdr:row>88</xdr:row>
      <xdr:rowOff>142875</xdr:rowOff>
    </xdr:to>
    <xdr:graphicFrame macro="">
      <xdr:nvGraphicFramePr>
        <xdr:cNvPr id="6" name="图表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257175</xdr:colOff>
      <xdr:row>89</xdr:row>
      <xdr:rowOff>95250</xdr:rowOff>
    </xdr:from>
    <xdr:to>
      <xdr:col>10</xdr:col>
      <xdr:colOff>247650</xdr:colOff>
      <xdr:row>104</xdr:row>
      <xdr:rowOff>123825</xdr:rowOff>
    </xdr:to>
    <xdr:graphicFrame macro="">
      <xdr:nvGraphicFramePr>
        <xdr:cNvPr id="7" name="图表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380999</xdr:colOff>
      <xdr:row>42</xdr:row>
      <xdr:rowOff>164646</xdr:rowOff>
    </xdr:from>
    <xdr:to>
      <xdr:col>7</xdr:col>
      <xdr:colOff>95250</xdr:colOff>
      <xdr:row>61</xdr:row>
      <xdr:rowOff>13608</xdr:rowOff>
    </xdr:to>
    <xdr:graphicFrame macro="">
      <xdr:nvGraphicFramePr>
        <xdr:cNvPr id="8" name="图表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304800</xdr:colOff>
      <xdr:row>105</xdr:row>
      <xdr:rowOff>85725</xdr:rowOff>
    </xdr:from>
    <xdr:to>
      <xdr:col>10</xdr:col>
      <xdr:colOff>209550</xdr:colOff>
      <xdr:row>120</xdr:row>
      <xdr:rowOff>114300</xdr:rowOff>
    </xdr:to>
    <xdr:graphicFrame macro="">
      <xdr:nvGraphicFramePr>
        <xdr:cNvPr id="9" name="图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517072</xdr:colOff>
      <xdr:row>27</xdr:row>
      <xdr:rowOff>108857</xdr:rowOff>
    </xdr:from>
    <xdr:to>
      <xdr:col>20</xdr:col>
      <xdr:colOff>64635</xdr:colOff>
      <xdr:row>42</xdr:row>
      <xdr:rowOff>94569</xdr:rowOff>
    </xdr:to>
    <xdr:graphicFrame macro="">
      <xdr:nvGraphicFramePr>
        <xdr:cNvPr id="11" name="图表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768803</xdr:colOff>
      <xdr:row>63</xdr:row>
      <xdr:rowOff>131989</xdr:rowOff>
    </xdr:from>
    <xdr:to>
      <xdr:col>17</xdr:col>
      <xdr:colOff>265338</xdr:colOff>
      <xdr:row>79</xdr:row>
      <xdr:rowOff>44903</xdr:rowOff>
    </xdr:to>
    <xdr:graphicFrame macro="">
      <xdr:nvGraphicFramePr>
        <xdr:cNvPr id="12" name="图表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163286</xdr:colOff>
      <xdr:row>44</xdr:row>
      <xdr:rowOff>16466</xdr:rowOff>
    </xdr:from>
    <xdr:to>
      <xdr:col>27</xdr:col>
      <xdr:colOff>639535</xdr:colOff>
      <xdr:row>64</xdr:row>
      <xdr:rowOff>42183</xdr:rowOff>
    </xdr:to>
    <xdr:pic>
      <xdr:nvPicPr>
        <xdr:cNvPr id="12" name="图片 11" descr="Posted 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0" y="2329680"/>
          <a:ext cx="7279821" cy="3563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6</xdr:col>
      <xdr:colOff>432708</xdr:colOff>
      <xdr:row>27</xdr:row>
      <xdr:rowOff>4763</xdr:rowOff>
    </xdr:to>
    <xdr:graphicFrame macro="">
      <xdr:nvGraphicFramePr>
        <xdr:cNvPr id="29" name="图表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44223</xdr:colOff>
      <xdr:row>29</xdr:row>
      <xdr:rowOff>1363</xdr:rowOff>
    </xdr:from>
    <xdr:to>
      <xdr:col>10</xdr:col>
      <xdr:colOff>217715</xdr:colOff>
      <xdr:row>43</xdr:row>
      <xdr:rowOff>149000</xdr:rowOff>
    </xdr:to>
    <xdr:graphicFrame macro="">
      <xdr:nvGraphicFramePr>
        <xdr:cNvPr id="30" name="图表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27214</xdr:colOff>
      <xdr:row>28</xdr:row>
      <xdr:rowOff>166010</xdr:rowOff>
    </xdr:from>
    <xdr:to>
      <xdr:col>6</xdr:col>
      <xdr:colOff>435430</xdr:colOff>
      <xdr:row>44</xdr:row>
      <xdr:rowOff>17692</xdr:rowOff>
    </xdr:to>
    <xdr:graphicFrame macro="">
      <xdr:nvGraphicFramePr>
        <xdr:cNvPr id="31" name="图表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204106</xdr:colOff>
      <xdr:row>12</xdr:row>
      <xdr:rowOff>1362</xdr:rowOff>
    </xdr:from>
    <xdr:to>
      <xdr:col>13</xdr:col>
      <xdr:colOff>378278</xdr:colOff>
      <xdr:row>27</xdr:row>
      <xdr:rowOff>6125</xdr:rowOff>
    </xdr:to>
    <xdr:graphicFrame macro="">
      <xdr:nvGraphicFramePr>
        <xdr:cNvPr id="32" name="图表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285751</xdr:colOff>
      <xdr:row>29</xdr:row>
      <xdr:rowOff>32660</xdr:rowOff>
    </xdr:from>
    <xdr:to>
      <xdr:col>13</xdr:col>
      <xdr:colOff>210911</xdr:colOff>
      <xdr:row>44</xdr:row>
      <xdr:rowOff>61235</xdr:rowOff>
    </xdr:to>
    <xdr:graphicFrame macro="">
      <xdr:nvGraphicFramePr>
        <xdr:cNvPr id="33" name="图表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281669</xdr:colOff>
      <xdr:row>29</xdr:row>
      <xdr:rowOff>9526</xdr:rowOff>
    </xdr:from>
    <xdr:to>
      <xdr:col>16</xdr:col>
      <xdr:colOff>462644</xdr:colOff>
      <xdr:row>44</xdr:row>
      <xdr:rowOff>34018</xdr:rowOff>
    </xdr:to>
    <xdr:graphicFrame macro="">
      <xdr:nvGraphicFramePr>
        <xdr:cNvPr id="34" name="图表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552451</xdr:colOff>
      <xdr:row>29</xdr:row>
      <xdr:rowOff>27217</xdr:rowOff>
    </xdr:from>
    <xdr:to>
      <xdr:col>19</xdr:col>
      <xdr:colOff>514350</xdr:colOff>
      <xdr:row>44</xdr:row>
      <xdr:rowOff>17692</xdr:rowOff>
    </xdr:to>
    <xdr:graphicFrame macro="">
      <xdr:nvGraphicFramePr>
        <xdr:cNvPr id="35" name="图表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</xdr:col>
      <xdr:colOff>563334</xdr:colOff>
      <xdr:row>28</xdr:row>
      <xdr:rowOff>174174</xdr:rowOff>
    </xdr:from>
    <xdr:to>
      <xdr:col>22</xdr:col>
      <xdr:colOff>553809</xdr:colOff>
      <xdr:row>44</xdr:row>
      <xdr:rowOff>25856</xdr:rowOff>
    </xdr:to>
    <xdr:graphicFrame macro="">
      <xdr:nvGraphicFramePr>
        <xdr:cNvPr id="36" name="图表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22</xdr:col>
      <xdr:colOff>624567</xdr:colOff>
      <xdr:row>28</xdr:row>
      <xdr:rowOff>151042</xdr:rowOff>
    </xdr:from>
    <xdr:to>
      <xdr:col>25</xdr:col>
      <xdr:colOff>529317</xdr:colOff>
      <xdr:row>44</xdr:row>
      <xdr:rowOff>2724</xdr:rowOff>
    </xdr:to>
    <xdr:graphicFrame macro="">
      <xdr:nvGraphicFramePr>
        <xdr:cNvPr id="37" name="图表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20</xdr:col>
      <xdr:colOff>394607</xdr:colOff>
      <xdr:row>12</xdr:row>
      <xdr:rowOff>54429</xdr:rowOff>
    </xdr:from>
    <xdr:to>
      <xdr:col>21</xdr:col>
      <xdr:colOff>438059</xdr:colOff>
      <xdr:row>16</xdr:row>
      <xdr:rowOff>70666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69143" y="2544536"/>
          <a:ext cx="723809" cy="723809"/>
        </a:xfrm>
        <a:prstGeom prst="rect">
          <a:avLst/>
        </a:prstGeom>
      </xdr:spPr>
    </xdr:pic>
    <xdr:clientData/>
  </xdr:twoCellAnchor>
  <xdr:twoCellAnchor editAs="oneCell">
    <xdr:from>
      <xdr:col>15</xdr:col>
      <xdr:colOff>674309</xdr:colOff>
      <xdr:row>16</xdr:row>
      <xdr:rowOff>136070</xdr:rowOff>
    </xdr:from>
    <xdr:to>
      <xdr:col>21</xdr:col>
      <xdr:colOff>94948</xdr:colOff>
      <xdr:row>27</xdr:row>
      <xdr:rowOff>160564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47059" y="3333749"/>
          <a:ext cx="3502782" cy="197031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394607</xdr:colOff>
      <xdr:row>0</xdr:row>
      <xdr:rowOff>54429</xdr:rowOff>
    </xdr:from>
    <xdr:to>
      <xdr:col>6</xdr:col>
      <xdr:colOff>438059</xdr:colOff>
      <xdr:row>4</xdr:row>
      <xdr:rowOff>70666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53507" y="2588079"/>
          <a:ext cx="729252" cy="740137"/>
        </a:xfrm>
        <a:prstGeom prst="rect">
          <a:avLst/>
        </a:prstGeom>
      </xdr:spPr>
    </xdr:pic>
    <xdr:clientData/>
  </xdr:twoCellAnchor>
  <xdr:twoCellAnchor editAs="oneCell">
    <xdr:from>
      <xdr:col>0</xdr:col>
      <xdr:colOff>674309</xdr:colOff>
      <xdr:row>4</xdr:row>
      <xdr:rowOff>136070</xdr:rowOff>
    </xdr:from>
    <xdr:to>
      <xdr:col>6</xdr:col>
      <xdr:colOff>94948</xdr:colOff>
      <xdr:row>15</xdr:row>
      <xdr:rowOff>160564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04209" y="3393620"/>
          <a:ext cx="3535439" cy="20152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s2ki.com/s2000/topic/893599-k24-into-s2000-race-car-scca-build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zoomScale="90" zoomScaleNormal="90" workbookViewId="0">
      <selection activeCell="F6" sqref="F6"/>
    </sheetView>
  </sheetViews>
  <sheetFormatPr defaultRowHeight="14.25" x14ac:dyDescent="0.2"/>
  <cols>
    <col min="1" max="1" width="13.25" customWidth="1"/>
    <col min="3" max="3" width="10.5" customWidth="1"/>
    <col min="4" max="4" width="8" customWidth="1"/>
    <col min="5" max="5" width="9" customWidth="1"/>
    <col min="11" max="11" width="13" bestFit="1" customWidth="1"/>
  </cols>
  <sheetData>
    <row r="1" spans="1:15" x14ac:dyDescent="0.2">
      <c r="A1" s="29" t="s">
        <v>40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x14ac:dyDescent="0.2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x14ac:dyDescent="0.2">
      <c r="A3" s="13" t="s">
        <v>12</v>
      </c>
      <c r="B3" s="16" t="s">
        <v>13</v>
      </c>
      <c r="C3" s="15" t="s">
        <v>14</v>
      </c>
      <c r="E3" s="13" t="s">
        <v>15</v>
      </c>
      <c r="F3" s="14"/>
      <c r="G3" s="15"/>
      <c r="I3" s="16" t="s">
        <v>31</v>
      </c>
      <c r="K3" s="16" t="s">
        <v>16</v>
      </c>
    </row>
    <row r="4" spans="1:15" x14ac:dyDescent="0.2">
      <c r="A4" s="5">
        <v>2.923</v>
      </c>
      <c r="B4" s="17">
        <v>4.7690000000000001</v>
      </c>
      <c r="C4" s="7">
        <f>A4*B$4</f>
        <v>13.939787000000001</v>
      </c>
      <c r="E4" s="8">
        <v>225</v>
      </c>
      <c r="F4" s="9">
        <v>40</v>
      </c>
      <c r="G4" s="10">
        <v>18</v>
      </c>
      <c r="I4" s="12">
        <f>(E4*F4*2/100+G4*25.4)/2000</f>
        <v>0.31860000000000005</v>
      </c>
      <c r="K4" s="12">
        <v>1500</v>
      </c>
    </row>
    <row r="5" spans="1:15" x14ac:dyDescent="0.2">
      <c r="A5" s="5">
        <v>1.956</v>
      </c>
      <c r="B5" s="17"/>
      <c r="C5" s="7">
        <f>A5*B$4</f>
        <v>9.3281639999999992</v>
      </c>
    </row>
    <row r="6" spans="1:15" ht="42.75" x14ac:dyDescent="0.2">
      <c r="A6" s="5">
        <v>1.4</v>
      </c>
      <c r="B6" s="17"/>
      <c r="C6" s="7">
        <f>A6*B$4</f>
        <v>6.6765999999999996</v>
      </c>
      <c r="E6" s="19" t="s">
        <v>22</v>
      </c>
      <c r="G6" s="2" t="s">
        <v>23</v>
      </c>
      <c r="H6" s="3"/>
      <c r="I6" s="4"/>
      <c r="K6" s="22" t="s">
        <v>28</v>
      </c>
    </row>
    <row r="7" spans="1:15" x14ac:dyDescent="0.2">
      <c r="A7" s="5">
        <v>1.032</v>
      </c>
      <c r="B7" s="17"/>
      <c r="C7" s="7">
        <f>A7*B$4</f>
        <v>4.921608</v>
      </c>
      <c r="E7" s="18">
        <v>0.2</v>
      </c>
      <c r="G7" s="20" t="s">
        <v>20</v>
      </c>
      <c r="H7" s="1" t="s">
        <v>21</v>
      </c>
      <c r="I7" s="21" t="s">
        <v>25</v>
      </c>
      <c r="K7" s="27" t="s">
        <v>27</v>
      </c>
      <c r="L7" s="28"/>
    </row>
    <row r="8" spans="1:15" x14ac:dyDescent="0.2">
      <c r="A8" s="2">
        <v>1.0760000000000001</v>
      </c>
      <c r="B8" s="11">
        <v>3.444</v>
      </c>
      <c r="C8" s="4">
        <f>A8*B$8</f>
        <v>3.7057440000000001</v>
      </c>
      <c r="G8" s="5">
        <v>1512</v>
      </c>
      <c r="H8" s="6">
        <v>1786</v>
      </c>
      <c r="I8" s="7">
        <f>(G8*H8)/1000000</f>
        <v>2.7004320000000002</v>
      </c>
      <c r="K8" s="5">
        <f>K4*9.81*0.0116</f>
        <v>170.69399999999999</v>
      </c>
      <c r="L8" s="7"/>
    </row>
    <row r="9" spans="1:15" x14ac:dyDescent="0.2">
      <c r="A9" s="8">
        <v>0.87</v>
      </c>
      <c r="B9" s="12"/>
      <c r="C9" s="10">
        <f>A9*B$8</f>
        <v>2.9962800000000001</v>
      </c>
      <c r="G9" s="5"/>
      <c r="H9" s="6"/>
      <c r="I9" s="7"/>
      <c r="K9" s="5" t="s">
        <v>29</v>
      </c>
      <c r="L9" s="7"/>
    </row>
    <row r="10" spans="1:15" x14ac:dyDescent="0.2">
      <c r="G10" s="20" t="s">
        <v>24</v>
      </c>
      <c r="H10" s="1"/>
      <c r="I10" s="21" t="s">
        <v>26</v>
      </c>
      <c r="K10" s="8">
        <f>K4*9.81*0.000142</f>
        <v>2.0895300000000003</v>
      </c>
      <c r="L10" s="10" t="s">
        <v>30</v>
      </c>
    </row>
    <row r="11" spans="1:15" x14ac:dyDescent="0.2">
      <c r="A11" t="s">
        <v>1</v>
      </c>
      <c r="B11">
        <v>60</v>
      </c>
      <c r="C11">
        <v>1000</v>
      </c>
      <c r="D11">
        <f>60000/6.28</f>
        <v>9554.1401273885349</v>
      </c>
      <c r="G11" s="8">
        <v>0.312</v>
      </c>
      <c r="H11" s="9"/>
      <c r="I11" s="10">
        <f>G11*I8/(21.15*3.6*3.6)</f>
        <v>3.0737777777777781E-3</v>
      </c>
    </row>
    <row r="12" spans="1:15" x14ac:dyDescent="0.2">
      <c r="A12" t="s">
        <v>33</v>
      </c>
      <c r="B12" s="6">
        <v>1.3826000000000001</v>
      </c>
      <c r="C12" t="s">
        <v>32</v>
      </c>
    </row>
    <row r="13" spans="1:15" x14ac:dyDescent="0.2">
      <c r="B13" s="6"/>
    </row>
    <row r="14" spans="1:15" x14ac:dyDescent="0.2">
      <c r="B14" s="6"/>
    </row>
    <row r="15" spans="1:15" x14ac:dyDescent="0.2">
      <c r="B15" s="6"/>
    </row>
    <row r="16" spans="1:15" x14ac:dyDescent="0.2">
      <c r="B16" s="6"/>
    </row>
    <row r="17" spans="2:2" x14ac:dyDescent="0.2">
      <c r="B17" s="6"/>
    </row>
    <row r="18" spans="2:2" x14ac:dyDescent="0.2">
      <c r="B18" s="6"/>
    </row>
    <row r="19" spans="2:2" x14ac:dyDescent="0.2">
      <c r="B19" s="6"/>
    </row>
    <row r="20" spans="2:2" x14ac:dyDescent="0.2">
      <c r="B20" s="6"/>
    </row>
    <row r="21" spans="2:2" x14ac:dyDescent="0.2">
      <c r="B21" s="6"/>
    </row>
    <row r="22" spans="2:2" x14ac:dyDescent="0.2">
      <c r="B22" s="6"/>
    </row>
    <row r="23" spans="2:2" x14ac:dyDescent="0.2">
      <c r="B23" s="6"/>
    </row>
    <row r="24" spans="2:2" x14ac:dyDescent="0.2">
      <c r="B24" s="6"/>
    </row>
    <row r="25" spans="2:2" x14ac:dyDescent="0.2">
      <c r="B25" s="6"/>
    </row>
    <row r="26" spans="2:2" x14ac:dyDescent="0.2">
      <c r="B26" s="6"/>
    </row>
    <row r="27" spans="2:2" x14ac:dyDescent="0.2">
      <c r="B27" s="6"/>
    </row>
    <row r="28" spans="2:2" x14ac:dyDescent="0.2">
      <c r="B28" s="6"/>
    </row>
    <row r="29" spans="2:2" x14ac:dyDescent="0.2">
      <c r="B29" s="6"/>
    </row>
    <row r="30" spans="2:2" x14ac:dyDescent="0.2">
      <c r="B30" s="6"/>
    </row>
    <row r="31" spans="2:2" x14ac:dyDescent="0.2">
      <c r="B31" s="6"/>
    </row>
    <row r="32" spans="2:2" x14ac:dyDescent="0.2">
      <c r="B32" s="6"/>
    </row>
    <row r="33" spans="2:16" x14ac:dyDescent="0.2">
      <c r="B33" s="6"/>
    </row>
    <row r="34" spans="2:16" x14ac:dyDescent="0.2">
      <c r="B34" s="6"/>
    </row>
    <row r="35" spans="2:16" x14ac:dyDescent="0.2">
      <c r="B35" s="6"/>
    </row>
    <row r="36" spans="2:16" x14ac:dyDescent="0.2">
      <c r="B36" s="6"/>
    </row>
    <row r="37" spans="2:16" x14ac:dyDescent="0.2">
      <c r="B37" s="6"/>
    </row>
    <row r="38" spans="2:16" x14ac:dyDescent="0.2">
      <c r="B38" s="6"/>
    </row>
    <row r="39" spans="2:16" x14ac:dyDescent="0.2">
      <c r="B39" s="6"/>
    </row>
    <row r="40" spans="2:16" x14ac:dyDescent="0.2">
      <c r="B40" s="6"/>
    </row>
    <row r="41" spans="2:16" x14ac:dyDescent="0.2">
      <c r="B41" s="6"/>
    </row>
    <row r="42" spans="2:16" x14ac:dyDescent="0.2">
      <c r="B42" s="6"/>
    </row>
    <row r="43" spans="2:16" x14ac:dyDescent="0.2">
      <c r="B43" s="6"/>
    </row>
    <row r="44" spans="2:16" x14ac:dyDescent="0.2">
      <c r="B44" s="6"/>
    </row>
    <row r="45" spans="2:16" x14ac:dyDescent="0.2">
      <c r="B45" s="6"/>
    </row>
    <row r="46" spans="2:16" x14ac:dyDescent="0.2">
      <c r="B46" s="6"/>
    </row>
    <row r="48" spans="2:16" x14ac:dyDescent="0.2">
      <c r="E48" t="s">
        <v>0</v>
      </c>
      <c r="F48" t="s">
        <v>7</v>
      </c>
      <c r="H48" t="s">
        <v>2</v>
      </c>
      <c r="J48" t="s">
        <v>8</v>
      </c>
      <c r="L48" t="s">
        <v>9</v>
      </c>
      <c r="N48" t="s">
        <v>10</v>
      </c>
      <c r="P48" t="s">
        <v>11</v>
      </c>
    </row>
    <row r="49" spans="1:17" x14ac:dyDescent="0.2">
      <c r="A49" t="s">
        <v>34</v>
      </c>
      <c r="B49" t="s">
        <v>18</v>
      </c>
      <c r="C49" t="s">
        <v>35</v>
      </c>
      <c r="F49" t="s">
        <v>4</v>
      </c>
      <c r="G49" t="s">
        <v>6</v>
      </c>
      <c r="H49" t="s">
        <v>4</v>
      </c>
      <c r="I49" t="s">
        <v>6</v>
      </c>
      <c r="J49" t="s">
        <v>4</v>
      </c>
      <c r="K49" t="s">
        <v>6</v>
      </c>
      <c r="L49" t="s">
        <v>4</v>
      </c>
      <c r="M49" t="s">
        <v>6</v>
      </c>
      <c r="N49" t="s">
        <v>4</v>
      </c>
      <c r="O49" t="s">
        <v>6</v>
      </c>
      <c r="P49" t="s">
        <v>4</v>
      </c>
      <c r="Q49" t="s">
        <v>6</v>
      </c>
    </row>
    <row r="50" spans="1:17" x14ac:dyDescent="0.2">
      <c r="A50">
        <v>140</v>
      </c>
      <c r="B50">
        <v>1000</v>
      </c>
      <c r="C50">
        <f t="shared" ref="C50:C61" si="0">A50*B50/9554</f>
        <v>14.653548252041031</v>
      </c>
      <c r="E50">
        <f t="shared" ref="E50:E61" si="1">(1-E$7)*A50*$C$4/$I$4</f>
        <v>4900.364544883867</v>
      </c>
      <c r="F50">
        <f t="shared" ref="F50:F61" si="2">(E50-$I$11*G50^2-K$8-K$10*G50/3.6)/$K$4</f>
        <v>3.1496293314560151</v>
      </c>
      <c r="G50">
        <f t="shared" ref="G50:G61" si="3">B50*$I$4*6.28*3.6/(60*$C$4)</f>
        <v>8.6119307274924655</v>
      </c>
      <c r="H50">
        <f t="shared" ref="H50:H61" si="4">(A50*$C$5-$I$11*I50^2-K$8-K$10*I50/3.6)/($I$4*K$4)</f>
        <v>2.3587991464547367</v>
      </c>
      <c r="I50">
        <f t="shared" ref="I50:I61" si="5">B50*$I$4*6.28*3.6/(60*$C$5)</f>
        <v>12.869464987965479</v>
      </c>
      <c r="J50">
        <f t="shared" ref="J50:J61" si="6">(A50*$C$6-$I$11*K50^2-K$8-K$10*K50/3.6)/($I$4*K$4)</f>
        <v>1.5748063067199785</v>
      </c>
      <c r="K50">
        <f t="shared" ref="K50:K61" si="7">B50*$I$4*6.28*3.6/(60*$C$6)</f>
        <v>17.980481083186056</v>
      </c>
      <c r="L50">
        <f t="shared" ref="L50:L61" si="8">(A50*$C$7-$I$11*M50^2-K$8-K$10*M50/3.6)/($I$4*K$4)</f>
        <v>1.0511498162916102</v>
      </c>
      <c r="M50">
        <f t="shared" ref="M50:M61" si="9">B50*$I$4*6.28*3.6/(60*$C$7)</f>
        <v>24.392125500446202</v>
      </c>
      <c r="N50">
        <f t="shared" ref="N50:N61" si="10">(A50*$C$8-$I$11*O50^2-K$8-K$10*O50/3.6)/($I$4*K$4)</f>
        <v>0.68232134129144162</v>
      </c>
      <c r="O50">
        <f t="shared" ref="O50:O61" si="11">B50*$I$4*6.28*3.6/(60*$C$8)</f>
        <v>32.395243708146062</v>
      </c>
      <c r="P50">
        <f t="shared" ref="P50:P61" si="12">(A50*$C$9-$I$11*Q50^2-K$8-K$10*Q50/3.6)/($I$4*K$4)</f>
        <v>0.46159392234329288</v>
      </c>
      <c r="Q50">
        <f t="shared" ref="Q50:Q61" si="13">B50*$I$4*6.28*3.6/(60*$C$9)</f>
        <v>40.065841643638116</v>
      </c>
    </row>
    <row r="51" spans="1:17" x14ac:dyDescent="0.2">
      <c r="A51">
        <v>250</v>
      </c>
      <c r="B51">
        <v>1500</v>
      </c>
      <c r="C51">
        <f t="shared" si="0"/>
        <v>39.2505756751099</v>
      </c>
      <c r="E51">
        <f t="shared" si="1"/>
        <v>8750.6509730069047</v>
      </c>
      <c r="F51">
        <f t="shared" si="2"/>
        <v>5.7146307837344219</v>
      </c>
      <c r="G51">
        <f t="shared" si="3"/>
        <v>12.917896091238699</v>
      </c>
      <c r="H51">
        <f t="shared" si="4"/>
        <v>4.4967501812426169</v>
      </c>
      <c r="I51">
        <f t="shared" si="5"/>
        <v>19.304197481948222</v>
      </c>
      <c r="J51">
        <f t="shared" si="6"/>
        <v>3.0980656873987362</v>
      </c>
      <c r="K51">
        <f t="shared" si="7"/>
        <v>26.970721624779088</v>
      </c>
      <c r="L51">
        <f t="shared" si="8"/>
        <v>2.1643784228827339</v>
      </c>
      <c r="M51">
        <f t="shared" si="9"/>
        <v>36.588188250669312</v>
      </c>
      <c r="N51">
        <f t="shared" si="10"/>
        <v>1.5071761398914632</v>
      </c>
      <c r="O51">
        <f t="shared" si="11"/>
        <v>48.592865562219103</v>
      </c>
      <c r="P51">
        <f t="shared" si="12"/>
        <v>1.1140220065906903</v>
      </c>
      <c r="Q51">
        <f t="shared" si="13"/>
        <v>60.098762465457185</v>
      </c>
    </row>
    <row r="52" spans="1:17" x14ac:dyDescent="0.2">
      <c r="A52">
        <v>310</v>
      </c>
      <c r="B52">
        <v>2000</v>
      </c>
      <c r="C52">
        <f t="shared" si="0"/>
        <v>64.894285116181706</v>
      </c>
      <c r="E52">
        <f t="shared" si="1"/>
        <v>10850.807206528561</v>
      </c>
      <c r="F52">
        <f t="shared" si="2"/>
        <v>7.1128027836761296</v>
      </c>
      <c r="G52">
        <f t="shared" si="3"/>
        <v>17.223861454984931</v>
      </c>
      <c r="H52">
        <f t="shared" si="4"/>
        <v>5.6582150382802983</v>
      </c>
      <c r="I52">
        <f t="shared" si="5"/>
        <v>25.738929975930958</v>
      </c>
      <c r="J52">
        <f t="shared" si="6"/>
        <v>3.9217501096282232</v>
      </c>
      <c r="K52">
        <f t="shared" si="7"/>
        <v>35.960962166372113</v>
      </c>
      <c r="L52">
        <f t="shared" si="8"/>
        <v>2.7607733578368601</v>
      </c>
      <c r="M52">
        <f t="shared" si="9"/>
        <v>48.784251000892404</v>
      </c>
      <c r="N52">
        <f t="shared" si="10"/>
        <v>1.9409447471674421</v>
      </c>
      <c r="O52">
        <f t="shared" si="11"/>
        <v>64.790487416292123</v>
      </c>
      <c r="P52">
        <f t="shared" si="12"/>
        <v>1.4478036706914759</v>
      </c>
      <c r="Q52">
        <f t="shared" si="13"/>
        <v>80.131683287276232</v>
      </c>
    </row>
    <row r="53" spans="1:17" x14ac:dyDescent="0.2">
      <c r="A53">
        <v>350</v>
      </c>
      <c r="B53">
        <v>2500</v>
      </c>
      <c r="C53">
        <f t="shared" si="0"/>
        <v>91.584676575256438</v>
      </c>
      <c r="E53">
        <f t="shared" si="1"/>
        <v>12250.911362209667</v>
      </c>
      <c r="F53">
        <f t="shared" si="2"/>
        <v>8.0441974091216899</v>
      </c>
      <c r="G53">
        <f t="shared" si="3"/>
        <v>21.529826818731166</v>
      </c>
      <c r="H53">
        <f t="shared" si="4"/>
        <v>6.4287658456280434</v>
      </c>
      <c r="I53">
        <f t="shared" si="5"/>
        <v>32.173662469913701</v>
      </c>
      <c r="J53">
        <f t="shared" si="6"/>
        <v>4.4649807284617964</v>
      </c>
      <c r="K53">
        <f t="shared" si="7"/>
        <v>44.951202707965145</v>
      </c>
      <c r="L53">
        <f t="shared" si="8"/>
        <v>3.149286786879034</v>
      </c>
      <c r="M53">
        <f t="shared" si="9"/>
        <v>60.98031375111551</v>
      </c>
      <c r="N53">
        <f t="shared" si="10"/>
        <v>2.2162539051156132</v>
      </c>
      <c r="O53">
        <f t="shared" si="11"/>
        <v>80.988109270365157</v>
      </c>
      <c r="P53">
        <f t="shared" si="12"/>
        <v>1.6510293101258753</v>
      </c>
      <c r="Q53">
        <f t="shared" si="13"/>
        <v>100.16460410909529</v>
      </c>
    </row>
    <row r="54" spans="1:17" x14ac:dyDescent="0.2">
      <c r="A54">
        <v>350</v>
      </c>
      <c r="B54">
        <v>3000</v>
      </c>
      <c r="C54">
        <f t="shared" si="0"/>
        <v>109.90161189030772</v>
      </c>
      <c r="E54">
        <f t="shared" si="1"/>
        <v>12250.911362209667</v>
      </c>
      <c r="F54">
        <f t="shared" si="2"/>
        <v>8.0421132748440645</v>
      </c>
      <c r="G54">
        <f t="shared" si="3"/>
        <v>25.835792182477398</v>
      </c>
      <c r="H54">
        <f t="shared" si="4"/>
        <v>6.4180211845790085</v>
      </c>
      <c r="I54">
        <f t="shared" si="5"/>
        <v>38.608394963896444</v>
      </c>
      <c r="J54">
        <f t="shared" si="6"/>
        <v>4.4483434405305511</v>
      </c>
      <c r="K54">
        <f t="shared" si="7"/>
        <v>53.941443249558176</v>
      </c>
      <c r="L54">
        <f t="shared" si="8"/>
        <v>3.1239505995258927</v>
      </c>
      <c r="M54">
        <f t="shared" si="9"/>
        <v>73.176376501338623</v>
      </c>
      <c r="N54">
        <f t="shared" si="10"/>
        <v>2.1780191190718199</v>
      </c>
      <c r="O54">
        <f t="shared" si="11"/>
        <v>97.185731124438206</v>
      </c>
      <c r="P54">
        <f t="shared" si="12"/>
        <v>1.5983053279070718</v>
      </c>
      <c r="Q54">
        <f t="shared" si="13"/>
        <v>120.19752493091437</v>
      </c>
    </row>
    <row r="55" spans="1:17" x14ac:dyDescent="0.2">
      <c r="A55">
        <v>350</v>
      </c>
      <c r="B55">
        <v>3500</v>
      </c>
      <c r="C55">
        <f t="shared" si="0"/>
        <v>128.21854720535902</v>
      </c>
      <c r="E55">
        <f t="shared" si="1"/>
        <v>12250.911362209667</v>
      </c>
      <c r="F55">
        <f t="shared" si="2"/>
        <v>8.0399531512973255</v>
      </c>
      <c r="G55">
        <f t="shared" si="3"/>
        <v>30.14175754622363</v>
      </c>
      <c r="H55">
        <f t="shared" si="4"/>
        <v>6.4067438925468805</v>
      </c>
      <c r="I55">
        <f t="shared" si="5"/>
        <v>45.04312745787918</v>
      </c>
      <c r="J55">
        <f t="shared" si="6"/>
        <v>4.4306664525722983</v>
      </c>
      <c r="K55">
        <f t="shared" si="7"/>
        <v>62.931683791151201</v>
      </c>
      <c r="L55">
        <f t="shared" si="8"/>
        <v>3.0967010167441646</v>
      </c>
      <c r="M55">
        <f t="shared" si="9"/>
        <v>85.372439251561715</v>
      </c>
      <c r="N55">
        <f t="shared" si="10"/>
        <v>2.1364093783643736</v>
      </c>
      <c r="O55">
        <f t="shared" si="11"/>
        <v>113.38335297851123</v>
      </c>
      <c r="P55">
        <f t="shared" si="12"/>
        <v>1.5404189180086998</v>
      </c>
      <c r="Q55">
        <f t="shared" si="13"/>
        <v>140.2304457527334</v>
      </c>
    </row>
    <row r="56" spans="1:17" x14ac:dyDescent="0.2">
      <c r="A56">
        <v>350</v>
      </c>
      <c r="B56">
        <v>4000</v>
      </c>
      <c r="C56">
        <f t="shared" si="0"/>
        <v>146.53548252041031</v>
      </c>
      <c r="E56">
        <f t="shared" si="1"/>
        <v>12250.911362209667</v>
      </c>
      <c r="F56">
        <f t="shared" si="2"/>
        <v>8.0377170384814765</v>
      </c>
      <c r="G56">
        <f t="shared" si="3"/>
        <v>34.447722909969862</v>
      </c>
      <c r="H56">
        <f t="shared" si="4"/>
        <v>6.3949339695316576</v>
      </c>
      <c r="I56">
        <f t="shared" si="5"/>
        <v>51.477859951861916</v>
      </c>
      <c r="J56">
        <f t="shared" si="6"/>
        <v>4.4119497645870371</v>
      </c>
      <c r="K56">
        <f t="shared" si="7"/>
        <v>71.921924332744226</v>
      </c>
      <c r="L56">
        <f t="shared" si="8"/>
        <v>3.0675380385338507</v>
      </c>
      <c r="M56">
        <f t="shared" si="9"/>
        <v>97.568502001784807</v>
      </c>
      <c r="N56">
        <f t="shared" si="10"/>
        <v>2.0914246829932743</v>
      </c>
      <c r="O56">
        <f t="shared" si="11"/>
        <v>129.58097483258425</v>
      </c>
      <c r="P56">
        <f t="shared" si="12"/>
        <v>1.4773700804307588</v>
      </c>
      <c r="Q56">
        <f t="shared" si="13"/>
        <v>160.26336657455246</v>
      </c>
    </row>
    <row r="57" spans="1:17" x14ac:dyDescent="0.2">
      <c r="A57">
        <v>350</v>
      </c>
      <c r="B57">
        <v>4500</v>
      </c>
      <c r="C57">
        <f t="shared" si="0"/>
        <v>164.85241783546158</v>
      </c>
      <c r="E57">
        <f t="shared" si="1"/>
        <v>12250.911362209667</v>
      </c>
      <c r="F57">
        <f t="shared" si="2"/>
        <v>8.0354049363965121</v>
      </c>
      <c r="G57">
        <f t="shared" si="3"/>
        <v>38.753688273716101</v>
      </c>
      <c r="H57">
        <f t="shared" si="4"/>
        <v>6.3825914155333416</v>
      </c>
      <c r="I57">
        <f t="shared" si="5"/>
        <v>57.912592445844666</v>
      </c>
      <c r="J57">
        <f t="shared" si="6"/>
        <v>4.3921933765747694</v>
      </c>
      <c r="K57">
        <f t="shared" si="7"/>
        <v>80.912164874337265</v>
      </c>
      <c r="L57">
        <f t="shared" si="8"/>
        <v>3.0364616648949494</v>
      </c>
      <c r="M57">
        <f t="shared" si="9"/>
        <v>109.76456475200793</v>
      </c>
      <c r="N57">
        <f t="shared" si="10"/>
        <v>2.0430650329585225</v>
      </c>
      <c r="O57">
        <f t="shared" si="11"/>
        <v>145.77859668665729</v>
      </c>
      <c r="P57">
        <f t="shared" si="12"/>
        <v>1.4091588151732497</v>
      </c>
      <c r="Q57">
        <f t="shared" si="13"/>
        <v>180.29628739637155</v>
      </c>
    </row>
    <row r="58" spans="1:17" x14ac:dyDescent="0.2">
      <c r="A58">
        <v>350</v>
      </c>
      <c r="B58">
        <v>5000</v>
      </c>
      <c r="C58">
        <f t="shared" si="0"/>
        <v>183.16935315051288</v>
      </c>
      <c r="E58">
        <f t="shared" si="1"/>
        <v>12250.911362209667</v>
      </c>
      <c r="F58">
        <f t="shared" si="2"/>
        <v>8.033016845042436</v>
      </c>
      <c r="G58">
        <f t="shared" si="3"/>
        <v>43.059653637462333</v>
      </c>
      <c r="H58">
        <f t="shared" si="4"/>
        <v>6.3697162305519308</v>
      </c>
      <c r="I58">
        <f t="shared" si="5"/>
        <v>64.347324939827402</v>
      </c>
      <c r="J58">
        <f t="shared" si="6"/>
        <v>4.3713972885354933</v>
      </c>
      <c r="K58">
        <f t="shared" si="7"/>
        <v>89.902405415930289</v>
      </c>
      <c r="L58">
        <f t="shared" si="8"/>
        <v>3.0034718958274631</v>
      </c>
      <c r="M58">
        <f t="shared" si="9"/>
        <v>121.96062750223102</v>
      </c>
      <c r="N58">
        <f t="shared" si="10"/>
        <v>1.9913304282601174</v>
      </c>
      <c r="O58">
        <f t="shared" si="11"/>
        <v>161.97621854073031</v>
      </c>
      <c r="P58">
        <f t="shared" si="12"/>
        <v>1.3357851222361721</v>
      </c>
      <c r="Q58">
        <f t="shared" si="13"/>
        <v>200.32920821819059</v>
      </c>
    </row>
    <row r="59" spans="1:17" x14ac:dyDescent="0.2">
      <c r="A59">
        <v>330</v>
      </c>
      <c r="B59">
        <v>5500</v>
      </c>
      <c r="C59">
        <f t="shared" si="0"/>
        <v>189.97278626753192</v>
      </c>
      <c r="E59">
        <f t="shared" si="1"/>
        <v>11550.859284369115</v>
      </c>
      <c r="F59">
        <f t="shared" si="2"/>
        <v>7.5638513791922115</v>
      </c>
      <c r="G59">
        <f t="shared" si="3"/>
        <v>47.365619001208557</v>
      </c>
      <c r="H59">
        <f t="shared" si="4"/>
        <v>5.9659269958805847</v>
      </c>
      <c r="I59">
        <f t="shared" si="5"/>
        <v>70.782057433810138</v>
      </c>
      <c r="J59">
        <f t="shared" si="6"/>
        <v>4.0701473971003042</v>
      </c>
      <c r="K59">
        <f t="shared" si="7"/>
        <v>98.8926459575233</v>
      </c>
      <c r="L59">
        <f t="shared" si="8"/>
        <v>2.7626006208480254</v>
      </c>
      <c r="M59">
        <f t="shared" si="9"/>
        <v>134.1566902524541</v>
      </c>
      <c r="N59">
        <f t="shared" si="10"/>
        <v>1.7811363742339037</v>
      </c>
      <c r="O59">
        <f t="shared" si="11"/>
        <v>178.17384039480334</v>
      </c>
      <c r="P59">
        <f t="shared" si="12"/>
        <v>1.1318554046327087</v>
      </c>
      <c r="Q59">
        <f t="shared" si="13"/>
        <v>220.36212904000962</v>
      </c>
    </row>
    <row r="60" spans="1:17" x14ac:dyDescent="0.2">
      <c r="A60">
        <v>310</v>
      </c>
      <c r="B60">
        <v>6000</v>
      </c>
      <c r="C60">
        <f t="shared" si="0"/>
        <v>194.6828553485451</v>
      </c>
      <c r="E60">
        <f t="shared" si="1"/>
        <v>10850.807206528561</v>
      </c>
      <c r="F60">
        <f t="shared" si="2"/>
        <v>7.0946099240728717</v>
      </c>
      <c r="G60">
        <f t="shared" si="3"/>
        <v>51.671584364954796</v>
      </c>
      <c r="H60">
        <f t="shared" si="4"/>
        <v>5.5616051302261438</v>
      </c>
      <c r="I60">
        <f t="shared" si="5"/>
        <v>77.216789927792888</v>
      </c>
      <c r="J60">
        <f t="shared" si="6"/>
        <v>3.7678578056381085</v>
      </c>
      <c r="K60">
        <f t="shared" si="7"/>
        <v>107.88288649911635</v>
      </c>
      <c r="L60">
        <f t="shared" si="8"/>
        <v>2.5198159504400004</v>
      </c>
      <c r="M60">
        <f t="shared" si="9"/>
        <v>146.35275300267725</v>
      </c>
      <c r="N60">
        <f t="shared" si="10"/>
        <v>1.5675673655440365</v>
      </c>
      <c r="O60">
        <f t="shared" si="11"/>
        <v>194.37146224887641</v>
      </c>
      <c r="P60">
        <f t="shared" si="12"/>
        <v>0.92276325934967618</v>
      </c>
      <c r="Q60">
        <f t="shared" si="13"/>
        <v>240.39504986182874</v>
      </c>
    </row>
    <row r="61" spans="1:17" x14ac:dyDescent="0.2">
      <c r="A61">
        <v>280</v>
      </c>
      <c r="B61">
        <v>6500</v>
      </c>
      <c r="C61">
        <f t="shared" si="0"/>
        <v>190.4961272765334</v>
      </c>
      <c r="E61">
        <f t="shared" si="1"/>
        <v>9800.729089767734</v>
      </c>
      <c r="F61">
        <f t="shared" si="2"/>
        <v>6.3919417870709037</v>
      </c>
      <c r="G61">
        <f t="shared" si="3"/>
        <v>55.977549728701035</v>
      </c>
      <c r="H61">
        <f t="shared" si="4"/>
        <v>4.9615599242351882</v>
      </c>
      <c r="I61">
        <f t="shared" si="5"/>
        <v>83.651522421775638</v>
      </c>
      <c r="J61">
        <f t="shared" si="6"/>
        <v>3.3248214624644516</v>
      </c>
      <c r="K61">
        <f t="shared" si="7"/>
        <v>116.87312704070938</v>
      </c>
      <c r="L61">
        <f t="shared" si="8"/>
        <v>2.172133829361707</v>
      </c>
      <c r="M61">
        <f t="shared" si="9"/>
        <v>158.54881575290034</v>
      </c>
      <c r="N61">
        <f t="shared" si="10"/>
        <v>1.2730811548584395</v>
      </c>
      <c r="O61">
        <f t="shared" si="11"/>
        <v>210.56908410294943</v>
      </c>
      <c r="P61">
        <f t="shared" si="12"/>
        <v>0.64581188789366695</v>
      </c>
      <c r="Q61">
        <f t="shared" si="13"/>
        <v>260.4279706836478</v>
      </c>
    </row>
    <row r="62" spans="1:17" hidden="1" x14ac:dyDescent="0.2">
      <c r="A62">
        <v>0</v>
      </c>
      <c r="B62">
        <v>7000</v>
      </c>
      <c r="C62">
        <f t="shared" ref="C62:C63" si="14">A62*B62/9554</f>
        <v>0</v>
      </c>
      <c r="E62">
        <f t="shared" ref="E62:E63" si="15">(1-E$7)*A62*$C$4/$I$4</f>
        <v>0</v>
      </c>
      <c r="F62">
        <f t="shared" ref="F62:F63" si="16">(E62-$I$11*G62^2-K$8-K$10*G62/3.6)/$K$4</f>
        <v>-0.14456965453811566</v>
      </c>
      <c r="G62">
        <f t="shared" ref="G62:G63" si="17">B62*$I$4*6.28*3.6/(60*$C$4)</f>
        <v>60.28351509244726</v>
      </c>
      <c r="H62">
        <f t="shared" ref="H62:H63" si="18">(A62*$C$5-$I$11*I62^2-K$8-K$10*I62/3.6)/($I$4*K$4)</f>
        <v>-0.51878564657439075</v>
      </c>
      <c r="I62">
        <f t="shared" ref="I62:I63" si="19">B62*$I$4*6.28*3.6/(60*$C$5)</f>
        <v>90.08625491575836</v>
      </c>
      <c r="J62">
        <f t="shared" ref="J62:J63" si="20">(A62*$C$6-$I$11*K62^2-K$8-K$10*K62/3.6)/($I$4*K$4)</f>
        <v>-0.61193087284753223</v>
      </c>
      <c r="K62">
        <f t="shared" ref="K62:K63" si="21">B62*$I$4*6.28*3.6/(60*$C$6)</f>
        <v>125.8633675823024</v>
      </c>
      <c r="L62">
        <f t="shared" ref="L62:L63" si="22">(A62*$C$7-$I$11*M62^2-K$8-K$10*M62/3.6)/($I$4*K$4)</f>
        <v>-0.75206306818723145</v>
      </c>
      <c r="M62">
        <f t="shared" ref="M62:M63" si="23">B62*$I$4*6.28*3.6/(60*$C$7)</f>
        <v>170.74487850312343</v>
      </c>
      <c r="N62">
        <f t="shared" ref="N62:N63" si="24">(A62*$C$8-$I$11*O62^2-K$8-K$10*O62/3.6)/($I$4*K$4)</f>
        <v>-0.96333619379275626</v>
      </c>
      <c r="O62">
        <f t="shared" ref="O62:O63" si="25">B62*$I$4*6.28*3.6/(60*$C$8)</f>
        <v>226.76670595702245</v>
      </c>
      <c r="P62">
        <f t="shared" ref="P62:P63" si="26">(A62*$C$9-$I$11*Q62^2-K$8-K$10*Q62/3.6)/($I$4*K$4)</f>
        <v>-1.2037218735771271</v>
      </c>
      <c r="Q62">
        <f t="shared" ref="Q62:Q63" si="27">B62*$I$4*6.28*3.6/(60*$C$9)</f>
        <v>280.4608915054668</v>
      </c>
    </row>
    <row r="63" spans="1:17" hidden="1" x14ac:dyDescent="0.2">
      <c r="A63">
        <v>0</v>
      </c>
      <c r="B63">
        <v>7500</v>
      </c>
      <c r="C63">
        <f t="shared" si="14"/>
        <v>0</v>
      </c>
      <c r="E63">
        <f t="shared" si="15"/>
        <v>0</v>
      </c>
      <c r="F63">
        <f t="shared" si="16"/>
        <v>-0.14733769223775861</v>
      </c>
      <c r="G63">
        <f t="shared" si="17"/>
        <v>64.589480456193499</v>
      </c>
      <c r="H63">
        <f t="shared" si="18"/>
        <v>-0.53432398647127122</v>
      </c>
      <c r="I63">
        <f t="shared" si="19"/>
        <v>96.52098740974111</v>
      </c>
      <c r="J63">
        <f t="shared" si="20"/>
        <v>-0.63792546102184577</v>
      </c>
      <c r="K63">
        <f t="shared" si="21"/>
        <v>134.85360812389544</v>
      </c>
      <c r="L63">
        <f t="shared" si="22"/>
        <v>-0.79461981439765073</v>
      </c>
      <c r="M63">
        <f t="shared" si="23"/>
        <v>182.94094125334652</v>
      </c>
      <c r="N63">
        <f t="shared" si="24"/>
        <v>-1.0319455718094259</v>
      </c>
      <c r="O63">
        <f t="shared" si="25"/>
        <v>242.96432781109547</v>
      </c>
      <c r="P63">
        <f t="shared" si="26"/>
        <v>-1.3029077049120477</v>
      </c>
      <c r="Q63">
        <f t="shared" si="27"/>
        <v>300.49381232728592</v>
      </c>
    </row>
  </sheetData>
  <mergeCells count="2">
    <mergeCell ref="K7:L7"/>
    <mergeCell ref="A1:O2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topLeftCell="A25" zoomScale="70" zoomScaleNormal="70" workbookViewId="0">
      <selection activeCell="O33" sqref="O33"/>
    </sheetView>
  </sheetViews>
  <sheetFormatPr defaultRowHeight="14.25" x14ac:dyDescent="0.2"/>
  <cols>
    <col min="3" max="3" width="10.5" customWidth="1"/>
    <col min="4" max="4" width="8" customWidth="1"/>
    <col min="5" max="5" width="9" customWidth="1"/>
    <col min="11" max="11" width="13" bestFit="1" customWidth="1"/>
  </cols>
  <sheetData>
    <row r="1" spans="1:17" x14ac:dyDescent="0.2">
      <c r="A1" s="13" t="s">
        <v>12</v>
      </c>
      <c r="B1" s="16" t="s">
        <v>13</v>
      </c>
      <c r="C1" s="15" t="s">
        <v>14</v>
      </c>
      <c r="E1" s="13" t="s">
        <v>15</v>
      </c>
      <c r="F1" s="14"/>
      <c r="G1" s="15"/>
      <c r="I1" s="16" t="s">
        <v>31</v>
      </c>
      <c r="K1" s="16" t="s">
        <v>16</v>
      </c>
    </row>
    <row r="2" spans="1:17" x14ac:dyDescent="0.2">
      <c r="A2" s="5">
        <v>5.5</v>
      </c>
      <c r="B2" s="17">
        <v>4.76</v>
      </c>
      <c r="C2" s="7">
        <f>A2*B$2</f>
        <v>26.18</v>
      </c>
      <c r="E2" s="8">
        <v>225</v>
      </c>
      <c r="F2" s="9">
        <v>40</v>
      </c>
      <c r="G2" s="10">
        <v>18</v>
      </c>
      <c r="I2" s="12">
        <f>(E2*F2*2/100+G2*25.4)/2000</f>
        <v>0.31860000000000005</v>
      </c>
      <c r="K2" s="12">
        <v>1500</v>
      </c>
    </row>
    <row r="3" spans="1:17" x14ac:dyDescent="0.2">
      <c r="A3" s="5">
        <v>3.5</v>
      </c>
      <c r="B3" s="17"/>
      <c r="C3" s="7">
        <f>A3*B$2</f>
        <v>16.66</v>
      </c>
    </row>
    <row r="4" spans="1:17" ht="42.75" x14ac:dyDescent="0.2">
      <c r="A4" s="5">
        <v>2.6</v>
      </c>
      <c r="B4" s="17"/>
      <c r="C4" s="7">
        <f>A4*B$2</f>
        <v>12.375999999999999</v>
      </c>
      <c r="E4" s="19" t="s">
        <v>22</v>
      </c>
      <c r="G4" s="2" t="s">
        <v>23</v>
      </c>
      <c r="H4" s="3"/>
      <c r="I4" s="4"/>
      <c r="K4" s="22" t="s">
        <v>28</v>
      </c>
    </row>
    <row r="5" spans="1:17" x14ac:dyDescent="0.2">
      <c r="A5" s="5">
        <v>2</v>
      </c>
      <c r="B5" s="17"/>
      <c r="C5" s="7">
        <f>A5*B$2</f>
        <v>9.52</v>
      </c>
      <c r="E5" s="18">
        <v>0.2</v>
      </c>
      <c r="G5" s="20" t="s">
        <v>20</v>
      </c>
      <c r="H5" s="1" t="s">
        <v>21</v>
      </c>
      <c r="I5" s="21" t="s">
        <v>25</v>
      </c>
      <c r="K5" s="27" t="s">
        <v>27</v>
      </c>
      <c r="L5" s="28"/>
    </row>
    <row r="6" spans="1:17" x14ac:dyDescent="0.2">
      <c r="A6" s="2">
        <v>2.2999999999999998</v>
      </c>
      <c r="B6" s="11">
        <v>3.444</v>
      </c>
      <c r="C6" s="4">
        <f>A6*B$6</f>
        <v>7.9211999999999989</v>
      </c>
      <c r="G6" s="5">
        <v>1512</v>
      </c>
      <c r="H6" s="6">
        <v>1786</v>
      </c>
      <c r="I6" s="7">
        <f>(G6*H6)/1000000</f>
        <v>2.7004320000000002</v>
      </c>
      <c r="K6" s="5">
        <f>K2*9.81*0.0116</f>
        <v>170.69399999999999</v>
      </c>
      <c r="L6" s="7"/>
    </row>
    <row r="7" spans="1:17" x14ac:dyDescent="0.2">
      <c r="A7" s="8">
        <v>1.9</v>
      </c>
      <c r="B7" s="12"/>
      <c r="C7" s="10">
        <f>A7*B$6</f>
        <v>6.5435999999999996</v>
      </c>
      <c r="G7" s="5"/>
      <c r="H7" s="6"/>
      <c r="I7" s="7"/>
      <c r="K7" s="5" t="s">
        <v>29</v>
      </c>
      <c r="L7" s="7"/>
    </row>
    <row r="8" spans="1:17" x14ac:dyDescent="0.2">
      <c r="G8" s="20" t="s">
        <v>24</v>
      </c>
      <c r="H8" s="1"/>
      <c r="I8" s="21" t="s">
        <v>26</v>
      </c>
      <c r="K8" s="8">
        <f>K2*9.81*0.000142</f>
        <v>2.0895300000000003</v>
      </c>
      <c r="L8" s="10" t="s">
        <v>30</v>
      </c>
    </row>
    <row r="9" spans="1:17" x14ac:dyDescent="0.2">
      <c r="A9" t="s">
        <v>1</v>
      </c>
      <c r="B9">
        <v>60</v>
      </c>
      <c r="C9">
        <v>1000</v>
      </c>
      <c r="D9">
        <f>60000/6.28</f>
        <v>9554.1401273885349</v>
      </c>
      <c r="G9" s="8">
        <v>0.312</v>
      </c>
      <c r="H9" s="9"/>
      <c r="I9" s="10">
        <f>G9*I6/(21.15*3.6*3.6)</f>
        <v>3.0737777777777781E-3</v>
      </c>
    </row>
    <row r="12" spans="1:17" x14ac:dyDescent="0.2">
      <c r="E12" t="s">
        <v>0</v>
      </c>
      <c r="F12" t="s">
        <v>7</v>
      </c>
      <c r="H12" t="s">
        <v>2</v>
      </c>
      <c r="J12" t="s">
        <v>8</v>
      </c>
      <c r="L12" t="s">
        <v>9</v>
      </c>
      <c r="N12" t="s">
        <v>10</v>
      </c>
      <c r="P12" t="s">
        <v>11</v>
      </c>
    </row>
    <row r="13" spans="1:17" x14ac:dyDescent="0.2">
      <c r="A13" t="s">
        <v>17</v>
      </c>
      <c r="B13" t="s">
        <v>18</v>
      </c>
      <c r="C13" t="s">
        <v>19</v>
      </c>
      <c r="F13" t="s">
        <v>4</v>
      </c>
      <c r="G13" t="s">
        <v>6</v>
      </c>
      <c r="H13" t="s">
        <v>4</v>
      </c>
      <c r="I13" t="s">
        <v>6</v>
      </c>
      <c r="J13" t="s">
        <v>4</v>
      </c>
      <c r="K13" t="s">
        <v>6</v>
      </c>
      <c r="L13" t="s">
        <v>4</v>
      </c>
      <c r="M13" t="s">
        <v>6</v>
      </c>
      <c r="N13" t="s">
        <v>4</v>
      </c>
      <c r="O13" t="s">
        <v>6</v>
      </c>
      <c r="P13" t="s">
        <v>4</v>
      </c>
      <c r="Q13" t="s">
        <v>6</v>
      </c>
    </row>
    <row r="14" spans="1:17" x14ac:dyDescent="0.2">
      <c r="A14">
        <v>140</v>
      </c>
      <c r="B14">
        <v>1000</v>
      </c>
      <c r="C14">
        <f>A14*B14/9554</f>
        <v>14.653548252041031</v>
      </c>
      <c r="E14">
        <f>(1-E$5)*A14*$C$2/$I$2</f>
        <v>9203.2642812303802</v>
      </c>
      <c r="F14">
        <f>(E14-$I$9*G14^2-K$6-K$8*G14/3.6)/$K$2</f>
        <v>6.0198960723723598</v>
      </c>
      <c r="G14">
        <f t="shared" ref="G14:G27" si="0">B14*$I$2*6.28*3.6/(60*$C$2)</f>
        <v>4.5855034377387325</v>
      </c>
      <c r="H14">
        <f>(A14*$C$3-$I$9*I14^2-K$6-K$8*I14/3.6)/($I$2*K$2)</f>
        <v>4.5142581661842192</v>
      </c>
      <c r="I14">
        <f t="shared" ref="I14:I27" si="1">B14*$I$2*6.28*3.6/(60*$C$3)</f>
        <v>7.2057911164465791</v>
      </c>
      <c r="J14">
        <f>(A14*$C$4-$I$9*K14^2-K$6-K$8*K14/3.6)/($I$2*K$2)</f>
        <v>3.2559669377493266</v>
      </c>
      <c r="K14">
        <f t="shared" ref="K14:K27" si="2">B14*$I$2*6.28*3.6/(60*$C$4)</f>
        <v>9.7001034259857803</v>
      </c>
      <c r="L14">
        <f>(A14*$C$5-$I$9*M14^2-K$6-K$8*M14/3.6)/($I$2*K$2)</f>
        <v>2.4153546441248843</v>
      </c>
      <c r="M14">
        <f t="shared" ref="M14:M27" si="3">B14*$I$2*6.28*3.6/(60*$C$5)</f>
        <v>12.610134453781516</v>
      </c>
      <c r="N14">
        <f>(A14*$C$6-$I$9*O14^2-K$6-K$8*O14/3.6)/($I$2*K$2)</f>
        <v>1.9434431117851181</v>
      </c>
      <c r="O14">
        <f t="shared" ref="O14:O27" si="4">B14*$I$2*6.28*3.6/(60*$C$6)</f>
        <v>15.155340099984855</v>
      </c>
      <c r="P14">
        <f>(A14*$C$7-$I$9*Q14^2-K$6-K$8*Q14/3.6)/($I$2*K$2)</f>
        <v>1.5353149340062235</v>
      </c>
      <c r="Q14">
        <f t="shared" ref="Q14:Q27" si="5">B14*$I$2*6.28*3.6/(60*$C$7)</f>
        <v>18.345938015771139</v>
      </c>
    </row>
    <row r="15" spans="1:17" x14ac:dyDescent="0.2">
      <c r="A15">
        <v>250</v>
      </c>
      <c r="B15">
        <v>1500</v>
      </c>
      <c r="C15">
        <f t="shared" ref="C15:C25" si="6">A15*B15/9554</f>
        <v>39.2505756751099</v>
      </c>
      <c r="E15">
        <f t="shared" ref="E15:E27" si="7">(1-E$5)*A15*$C$2/$I$2</f>
        <v>16434.40050219711</v>
      </c>
      <c r="F15">
        <f t="shared" ref="F15:F27" si="8">(E15-$I$9*G15^2-K$6-K$8*G15/3.6)/$K$2</f>
        <v>10.839712512873403</v>
      </c>
      <c r="G15">
        <f t="shared" si="0"/>
        <v>6.8782551566081001</v>
      </c>
      <c r="H15">
        <f t="shared" ref="H15:H27" si="9">(A15*$C$3-$I$9*I15^2-K$6-K$8*I15/3.6)/($I$2*K$2)</f>
        <v>8.344158329410563</v>
      </c>
      <c r="I15">
        <f t="shared" si="1"/>
        <v>10.808686674669872</v>
      </c>
      <c r="J15">
        <f t="shared" ref="J15:J27" si="10">(A15*$C$4-$I$9*K15^2-K$6-K$8*K15/3.6)/($I$2*K$2)</f>
        <v>6.0979493322592138</v>
      </c>
      <c r="K15">
        <f t="shared" si="2"/>
        <v>14.550155138978674</v>
      </c>
      <c r="L15">
        <f t="shared" ref="L15:L27" si="11">(A15*$C$5-$I$9*M15^2-K$6-K$8*M15/3.6)/($I$2*K$2)</f>
        <v>4.597671883090892</v>
      </c>
      <c r="M15">
        <f t="shared" si="3"/>
        <v>18.915201680672276</v>
      </c>
      <c r="N15">
        <f t="shared" ref="N15:N27" si="12">(A15*$C$6-$I$9*O15^2-K$6-K$8*O15/3.6)/($I$2*K$2)</f>
        <v>3.755644895862928</v>
      </c>
      <c r="O15">
        <f t="shared" si="4"/>
        <v>22.733010149977286</v>
      </c>
      <c r="P15">
        <f t="shared" ref="P15:P27" si="13">(A15*$C$7-$I$9*Q15^2-K$6-K$8*Q15/3.6)/($I$2*K$2)</f>
        <v>3.0276325517224212</v>
      </c>
      <c r="Q15">
        <f t="shared" si="5"/>
        <v>27.518907023656713</v>
      </c>
    </row>
    <row r="16" spans="1:17" x14ac:dyDescent="0.2">
      <c r="A16">
        <v>310</v>
      </c>
      <c r="B16">
        <v>2000</v>
      </c>
      <c r="C16">
        <f t="shared" si="6"/>
        <v>64.894285116181706</v>
      </c>
      <c r="E16">
        <f t="shared" si="7"/>
        <v>20378.656622724418</v>
      </c>
      <c r="F16">
        <f t="shared" si="8"/>
        <v>13.468254009135167</v>
      </c>
      <c r="G16">
        <f t="shared" si="0"/>
        <v>9.171006875477465</v>
      </c>
      <c r="H16">
        <f t="shared" si="9"/>
        <v>10.430849033469931</v>
      </c>
      <c r="I16">
        <f t="shared" si="1"/>
        <v>14.411582232893158</v>
      </c>
      <c r="J16">
        <f t="shared" si="10"/>
        <v>7.6447975795431438</v>
      </c>
      <c r="K16">
        <f t="shared" si="2"/>
        <v>19.400206851971561</v>
      </c>
      <c r="L16">
        <f t="shared" si="11"/>
        <v>5.78345346785897</v>
      </c>
      <c r="M16">
        <f t="shared" si="3"/>
        <v>25.220268907563032</v>
      </c>
      <c r="N16">
        <f t="shared" si="12"/>
        <v>4.7383572484693444</v>
      </c>
      <c r="O16">
        <f t="shared" si="4"/>
        <v>30.31068019996971</v>
      </c>
      <c r="P16">
        <f t="shared" si="13"/>
        <v>3.8342475622345784</v>
      </c>
      <c r="Q16">
        <f t="shared" si="5"/>
        <v>36.691876031542279</v>
      </c>
    </row>
    <row r="17" spans="1:17" x14ac:dyDescent="0.2">
      <c r="A17">
        <v>350</v>
      </c>
      <c r="B17">
        <v>2500</v>
      </c>
      <c r="C17">
        <f t="shared" si="6"/>
        <v>91.584676575256438</v>
      </c>
      <c r="E17">
        <f t="shared" si="7"/>
        <v>23008.160703075951</v>
      </c>
      <c r="F17">
        <f t="shared" si="8"/>
        <v>15.220272601333418</v>
      </c>
      <c r="G17">
        <f t="shared" si="0"/>
        <v>11.463758594346833</v>
      </c>
      <c r="H17">
        <f t="shared" si="9"/>
        <v>11.820155764865772</v>
      </c>
      <c r="I17">
        <f t="shared" si="1"/>
        <v>18.014477791116452</v>
      </c>
      <c r="J17">
        <f t="shared" si="10"/>
        <v>8.673410612432253</v>
      </c>
      <c r="K17">
        <f t="shared" si="2"/>
        <v>24.250258564964454</v>
      </c>
      <c r="L17">
        <f t="shared" si="11"/>
        <v>6.5703139621453781</v>
      </c>
      <c r="M17">
        <f t="shared" si="3"/>
        <v>31.525336134453791</v>
      </c>
      <c r="N17">
        <f t="shared" si="12"/>
        <v>5.3888306404141595</v>
      </c>
      <c r="O17">
        <f t="shared" si="4"/>
        <v>37.888350249962144</v>
      </c>
      <c r="P17">
        <f t="shared" si="13"/>
        <v>4.36593209360296</v>
      </c>
      <c r="Q17">
        <f t="shared" si="5"/>
        <v>45.864845039427848</v>
      </c>
    </row>
    <row r="18" spans="1:17" x14ac:dyDescent="0.2">
      <c r="A18">
        <v>350</v>
      </c>
      <c r="B18">
        <v>3000</v>
      </c>
      <c r="C18">
        <f t="shared" si="6"/>
        <v>109.90161189030772</v>
      </c>
      <c r="E18">
        <f t="shared" si="7"/>
        <v>23008.160703075951</v>
      </c>
      <c r="F18">
        <f t="shared" si="8"/>
        <v>15.219266929350979</v>
      </c>
      <c r="G18">
        <f t="shared" si="0"/>
        <v>13.7565103132162</v>
      </c>
      <c r="H18">
        <f t="shared" si="9"/>
        <v>11.814861532595785</v>
      </c>
      <c r="I18">
        <f t="shared" si="1"/>
        <v>21.617373349339744</v>
      </c>
      <c r="J18">
        <f t="shared" si="10"/>
        <v>8.6658558090391207</v>
      </c>
      <c r="K18">
        <f t="shared" si="2"/>
        <v>29.100310277957348</v>
      </c>
      <c r="L18">
        <f t="shared" si="11"/>
        <v>6.5598436568059402</v>
      </c>
      <c r="M18">
        <f t="shared" si="3"/>
        <v>37.830403361344551</v>
      </c>
      <c r="N18">
        <f t="shared" si="12"/>
        <v>5.3755647578241801</v>
      </c>
      <c r="O18">
        <f t="shared" si="4"/>
        <v>45.466020299954572</v>
      </c>
      <c r="P18">
        <f t="shared" si="13"/>
        <v>4.3488380604540549</v>
      </c>
      <c r="Q18">
        <f t="shared" si="5"/>
        <v>55.037814047313425</v>
      </c>
    </row>
    <row r="19" spans="1:17" x14ac:dyDescent="0.2">
      <c r="A19">
        <v>350</v>
      </c>
      <c r="B19">
        <v>3500</v>
      </c>
      <c r="C19">
        <f t="shared" si="6"/>
        <v>128.21854720535902</v>
      </c>
      <c r="E19">
        <f t="shared" si="7"/>
        <v>23008.160703075951</v>
      </c>
      <c r="F19">
        <f t="shared" si="8"/>
        <v>15.218239713422212</v>
      </c>
      <c r="G19">
        <f t="shared" si="0"/>
        <v>16.049262032085565</v>
      </c>
      <c r="H19">
        <f t="shared" si="9"/>
        <v>11.809400318664574</v>
      </c>
      <c r="I19">
        <f t="shared" si="1"/>
        <v>25.220268907563032</v>
      </c>
      <c r="J19">
        <f t="shared" si="10"/>
        <v>8.6579984131385928</v>
      </c>
      <c r="K19">
        <f t="shared" si="2"/>
        <v>33.950361990950235</v>
      </c>
      <c r="L19">
        <f t="shared" si="11"/>
        <v>6.5488619701290052</v>
      </c>
      <c r="M19">
        <f t="shared" si="3"/>
        <v>44.135470588235307</v>
      </c>
      <c r="N19">
        <f t="shared" si="12"/>
        <v>5.3615602284457946</v>
      </c>
      <c r="O19">
        <f t="shared" si="4"/>
        <v>53.043690349946999</v>
      </c>
      <c r="P19">
        <f t="shared" si="13"/>
        <v>4.3306616335348833</v>
      </c>
      <c r="Q19">
        <f t="shared" si="5"/>
        <v>64.210783055198988</v>
      </c>
    </row>
    <row r="20" spans="1:17" x14ac:dyDescent="0.2">
      <c r="A20">
        <v>350</v>
      </c>
      <c r="B20">
        <v>4000</v>
      </c>
      <c r="C20">
        <f t="shared" si="6"/>
        <v>146.53548252041031</v>
      </c>
      <c r="E20">
        <f t="shared" si="7"/>
        <v>23008.160703075951</v>
      </c>
      <c r="F20">
        <f t="shared" si="8"/>
        <v>15.217190953547114</v>
      </c>
      <c r="G20">
        <f t="shared" si="0"/>
        <v>18.34201375095493</v>
      </c>
      <c r="H20">
        <f t="shared" si="9"/>
        <v>11.803772123072143</v>
      </c>
      <c r="I20">
        <f t="shared" si="1"/>
        <v>28.823164465786316</v>
      </c>
      <c r="J20">
        <f t="shared" si="10"/>
        <v>8.6498384247306674</v>
      </c>
      <c r="K20">
        <f t="shared" si="2"/>
        <v>38.800413703943121</v>
      </c>
      <c r="L20">
        <f t="shared" si="11"/>
        <v>6.5373689021145713</v>
      </c>
      <c r="M20">
        <f t="shared" si="3"/>
        <v>50.440537815126063</v>
      </c>
      <c r="N20">
        <f t="shared" si="12"/>
        <v>5.3468170522790031</v>
      </c>
      <c r="O20">
        <f t="shared" si="4"/>
        <v>60.621360399939419</v>
      </c>
      <c r="P20">
        <f t="shared" si="13"/>
        <v>4.3114028128454445</v>
      </c>
      <c r="Q20">
        <f t="shared" si="5"/>
        <v>73.383752063084557</v>
      </c>
    </row>
    <row r="21" spans="1:17" x14ac:dyDescent="0.2">
      <c r="A21">
        <v>350</v>
      </c>
      <c r="B21">
        <v>4500</v>
      </c>
      <c r="C21">
        <f t="shared" si="6"/>
        <v>164.85241783546158</v>
      </c>
      <c r="E21">
        <f t="shared" si="7"/>
        <v>23008.160703075951</v>
      </c>
      <c r="F21">
        <f t="shared" si="8"/>
        <v>15.216120649725688</v>
      </c>
      <c r="G21">
        <f t="shared" si="0"/>
        <v>20.634765469824302</v>
      </c>
      <c r="H21">
        <f t="shared" si="9"/>
        <v>11.797976945818483</v>
      </c>
      <c r="I21">
        <f t="shared" si="1"/>
        <v>32.426060024009615</v>
      </c>
      <c r="J21">
        <f t="shared" si="10"/>
        <v>8.6413758438153465</v>
      </c>
      <c r="K21">
        <f t="shared" si="2"/>
        <v>43.650465416936022</v>
      </c>
      <c r="L21">
        <f t="shared" si="11"/>
        <v>6.5253644527626387</v>
      </c>
      <c r="M21">
        <f t="shared" si="3"/>
        <v>56.745605042016834</v>
      </c>
      <c r="N21">
        <f t="shared" si="12"/>
        <v>5.3313352293238072</v>
      </c>
      <c r="O21">
        <f t="shared" si="4"/>
        <v>68.199030449931854</v>
      </c>
      <c r="P21">
        <f t="shared" si="13"/>
        <v>4.2910615983857365</v>
      </c>
      <c r="Q21">
        <f t="shared" si="5"/>
        <v>82.556721070970141</v>
      </c>
    </row>
    <row r="22" spans="1:17" x14ac:dyDescent="0.2">
      <c r="A22">
        <v>350</v>
      </c>
      <c r="B22">
        <v>5000</v>
      </c>
      <c r="C22">
        <f t="shared" si="6"/>
        <v>183.16935315051288</v>
      </c>
      <c r="E22">
        <f t="shared" si="7"/>
        <v>23008.160703075951</v>
      </c>
      <c r="F22">
        <f t="shared" si="8"/>
        <v>15.215028801957928</v>
      </c>
      <c r="G22">
        <f t="shared" si="0"/>
        <v>22.927517188693667</v>
      </c>
      <c r="H22">
        <f t="shared" si="9"/>
        <v>11.792014786903602</v>
      </c>
      <c r="I22">
        <f t="shared" si="1"/>
        <v>36.028955582232904</v>
      </c>
      <c r="J22">
        <f t="shared" si="10"/>
        <v>8.6326106703926317</v>
      </c>
      <c r="K22">
        <f t="shared" si="2"/>
        <v>48.500517129928909</v>
      </c>
      <c r="L22">
        <f t="shared" si="11"/>
        <v>6.5128486220732071</v>
      </c>
      <c r="M22">
        <f t="shared" si="3"/>
        <v>63.050672268907583</v>
      </c>
      <c r="N22">
        <f t="shared" si="12"/>
        <v>5.3151147595802044</v>
      </c>
      <c r="O22">
        <f t="shared" si="4"/>
        <v>75.776700499924289</v>
      </c>
      <c r="P22">
        <f t="shared" si="13"/>
        <v>4.2696379901557631</v>
      </c>
      <c r="Q22">
        <f t="shared" si="5"/>
        <v>91.729690078855697</v>
      </c>
    </row>
    <row r="23" spans="1:17" x14ac:dyDescent="0.2">
      <c r="A23">
        <v>330</v>
      </c>
      <c r="B23">
        <v>5500</v>
      </c>
      <c r="C23">
        <f t="shared" si="6"/>
        <v>189.97278626753192</v>
      </c>
      <c r="E23">
        <f t="shared" si="7"/>
        <v>21693.408662900183</v>
      </c>
      <c r="F23">
        <f t="shared" si="8"/>
        <v>14.337414050126657</v>
      </c>
      <c r="G23">
        <f t="shared" si="0"/>
        <v>25.220268907563028</v>
      </c>
      <c r="H23">
        <f t="shared" si="9"/>
        <v>11.088668655325193</v>
      </c>
      <c r="I23">
        <f t="shared" si="1"/>
        <v>39.631851140456185</v>
      </c>
      <c r="J23">
        <f t="shared" si="10"/>
        <v>8.105610282575098</v>
      </c>
      <c r="K23">
        <f t="shared" si="2"/>
        <v>53.350568842921795</v>
      </c>
      <c r="L23">
        <f t="shared" si="11"/>
        <v>6.1014117009021041</v>
      </c>
      <c r="M23">
        <f t="shared" si="3"/>
        <v>69.355739495798332</v>
      </c>
      <c r="N23">
        <f t="shared" si="12"/>
        <v>4.9666553291750013</v>
      </c>
      <c r="O23">
        <f t="shared" si="4"/>
        <v>83.354370549916695</v>
      </c>
      <c r="P23">
        <f t="shared" si="13"/>
        <v>3.9732839027820135</v>
      </c>
      <c r="Q23">
        <f t="shared" si="5"/>
        <v>100.90265908674125</v>
      </c>
    </row>
    <row r="24" spans="1:17" x14ac:dyDescent="0.2">
      <c r="A24">
        <v>310</v>
      </c>
      <c r="B24">
        <v>6000</v>
      </c>
      <c r="C24">
        <f t="shared" si="6"/>
        <v>194.6828553485451</v>
      </c>
      <c r="E24">
        <f t="shared" si="7"/>
        <v>20378.656622724418</v>
      </c>
      <c r="F24">
        <f t="shared" si="8"/>
        <v>13.459777754349059</v>
      </c>
      <c r="G24">
        <f t="shared" si="0"/>
        <v>27.5130206264324</v>
      </c>
      <c r="H24">
        <f t="shared" si="9"/>
        <v>10.385155542085563</v>
      </c>
      <c r="I24">
        <f t="shared" si="1"/>
        <v>43.234746698679487</v>
      </c>
      <c r="J24">
        <f t="shared" si="10"/>
        <v>7.5783073022501677</v>
      </c>
      <c r="K24">
        <f t="shared" si="2"/>
        <v>58.200620555914696</v>
      </c>
      <c r="L24">
        <f t="shared" si="11"/>
        <v>5.6894633983935039</v>
      </c>
      <c r="M24">
        <f t="shared" si="3"/>
        <v>75.660806722689102</v>
      </c>
      <c r="N24">
        <f t="shared" si="12"/>
        <v>4.617457251981393</v>
      </c>
      <c r="O24">
        <f t="shared" si="4"/>
        <v>90.932040599909143</v>
      </c>
      <c r="P24">
        <f t="shared" si="13"/>
        <v>3.6758474216379948</v>
      </c>
      <c r="Q24">
        <f t="shared" si="5"/>
        <v>110.07562809462685</v>
      </c>
    </row>
    <row r="25" spans="1:17" x14ac:dyDescent="0.2">
      <c r="A25">
        <v>280</v>
      </c>
      <c r="B25">
        <v>6500</v>
      </c>
      <c r="C25">
        <f t="shared" si="6"/>
        <v>190.4961272765334</v>
      </c>
      <c r="E25">
        <f t="shared" si="7"/>
        <v>18406.52856246076</v>
      </c>
      <c r="F25">
        <f t="shared" si="8"/>
        <v>12.143869234566536</v>
      </c>
      <c r="G25">
        <f t="shared" si="0"/>
        <v>29.805772345301769</v>
      </c>
      <c r="H25">
        <f t="shared" si="9"/>
        <v>9.3328669516835578</v>
      </c>
      <c r="I25">
        <f t="shared" si="1"/>
        <v>46.837642256902775</v>
      </c>
      <c r="J25">
        <f t="shared" si="10"/>
        <v>6.7917354184741274</v>
      </c>
      <c r="K25">
        <f t="shared" si="2"/>
        <v>63.05067226890759</v>
      </c>
      <c r="L25">
        <f t="shared" si="11"/>
        <v>5.0777988599753163</v>
      </c>
      <c r="M25">
        <f t="shared" si="3"/>
        <v>81.965873949579873</v>
      </c>
      <c r="N25">
        <f t="shared" si="12"/>
        <v>4.1017703710627815</v>
      </c>
      <c r="O25">
        <f t="shared" si="4"/>
        <v>98.509710649901578</v>
      </c>
      <c r="P25">
        <f t="shared" si="13"/>
        <v>3.2404045040369547</v>
      </c>
      <c r="Q25">
        <f t="shared" si="5"/>
        <v>119.24859710251242</v>
      </c>
    </row>
    <row r="26" spans="1:17" hidden="1" x14ac:dyDescent="0.2">
      <c r="A26">
        <v>0</v>
      </c>
      <c r="B26">
        <v>7000</v>
      </c>
      <c r="C26">
        <f t="shared" ref="C26:C27" si="14">A26*B26/9554</f>
        <v>0</v>
      </c>
      <c r="E26">
        <f t="shared" si="7"/>
        <v>0</v>
      </c>
      <c r="F26">
        <f t="shared" si="8"/>
        <v>-0.12832783062705502</v>
      </c>
      <c r="G26">
        <f t="shared" si="0"/>
        <v>32.09852406417113</v>
      </c>
      <c r="H26">
        <f t="shared" si="9"/>
        <v>-0.43480100790844445</v>
      </c>
      <c r="I26">
        <f t="shared" si="1"/>
        <v>50.440537815126063</v>
      </c>
      <c r="J26">
        <f t="shared" si="10"/>
        <v>-0.46929683140210737</v>
      </c>
      <c r="K26">
        <f t="shared" si="2"/>
        <v>67.90072398190047</v>
      </c>
      <c r="L26">
        <f t="shared" si="11"/>
        <v>-0.51449842408252255</v>
      </c>
      <c r="M26">
        <f t="shared" si="3"/>
        <v>88.270941176470615</v>
      </c>
      <c r="N26">
        <f t="shared" si="12"/>
        <v>-0.55840908005917489</v>
      </c>
      <c r="O26">
        <f t="shared" si="4"/>
        <v>106.087380699894</v>
      </c>
      <c r="P26">
        <f t="shared" si="13"/>
        <v>-0.6192218745032152</v>
      </c>
      <c r="Q26">
        <f t="shared" si="5"/>
        <v>128.42156611039798</v>
      </c>
    </row>
    <row r="27" spans="1:17" hidden="1" x14ac:dyDescent="0.2">
      <c r="A27">
        <v>0</v>
      </c>
      <c r="B27">
        <v>7500</v>
      </c>
      <c r="C27">
        <f t="shared" si="14"/>
        <v>0</v>
      </c>
      <c r="E27">
        <f t="shared" si="7"/>
        <v>0</v>
      </c>
      <c r="F27">
        <f t="shared" si="8"/>
        <v>-0.12952739812646893</v>
      </c>
      <c r="G27">
        <f t="shared" si="0"/>
        <v>34.391275783040498</v>
      </c>
      <c r="H27">
        <f t="shared" si="9"/>
        <v>-0.44159807512944704</v>
      </c>
      <c r="I27">
        <f t="shared" si="1"/>
        <v>54.043433373349352</v>
      </c>
      <c r="J27">
        <f t="shared" si="10"/>
        <v>-0.47957496736180161</v>
      </c>
      <c r="K27">
        <f t="shared" si="2"/>
        <v>72.750775694893363</v>
      </c>
      <c r="L27">
        <f t="shared" si="11"/>
        <v>-0.52957116145944794</v>
      </c>
      <c r="M27">
        <f t="shared" si="3"/>
        <v>94.576008403361385</v>
      </c>
      <c r="N27">
        <f t="shared" si="12"/>
        <v>-0.57832278374480495</v>
      </c>
      <c r="O27">
        <f t="shared" si="4"/>
        <v>113.66505074988642</v>
      </c>
      <c r="P27">
        <f t="shared" si="13"/>
        <v>-0.64605745158452654</v>
      </c>
      <c r="Q27">
        <f t="shared" si="5"/>
        <v>137.59453511828355</v>
      </c>
    </row>
  </sheetData>
  <mergeCells count="1">
    <mergeCell ref="K5:L5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opLeftCell="A40" zoomScaleNormal="100" workbookViewId="0">
      <selection activeCell="J23" sqref="J23"/>
    </sheetView>
  </sheetViews>
  <sheetFormatPr defaultRowHeight="14.25" x14ac:dyDescent="0.2"/>
  <cols>
    <col min="1" max="1" width="13.25" customWidth="1"/>
    <col min="3" max="3" width="10.5" customWidth="1"/>
    <col min="4" max="4" width="8" customWidth="1"/>
    <col min="5" max="5" width="9" customWidth="1"/>
    <col min="11" max="11" width="13" bestFit="1" customWidth="1"/>
  </cols>
  <sheetData>
    <row r="1" spans="1:17" x14ac:dyDescent="0.2">
      <c r="A1" s="13" t="s">
        <v>12</v>
      </c>
      <c r="B1" s="16" t="s">
        <v>13</v>
      </c>
      <c r="C1" s="15" t="s">
        <v>14</v>
      </c>
      <c r="E1" s="13" t="s">
        <v>15</v>
      </c>
      <c r="F1" s="14"/>
      <c r="G1" s="15"/>
      <c r="I1" s="16" t="s">
        <v>31</v>
      </c>
      <c r="K1" s="16" t="s">
        <v>16</v>
      </c>
    </row>
    <row r="2" spans="1:17" x14ac:dyDescent="0.2">
      <c r="A2" s="5">
        <v>2.923</v>
      </c>
      <c r="B2" s="17">
        <v>4.7690000000000001</v>
      </c>
      <c r="C2" s="7">
        <f>A2*B$2</f>
        <v>13.939787000000001</v>
      </c>
      <c r="E2" s="8">
        <v>225</v>
      </c>
      <c r="F2" s="9">
        <v>40</v>
      </c>
      <c r="G2" s="10">
        <v>18</v>
      </c>
      <c r="I2" s="12">
        <f>(E2*F2*2/100+G2*25.4)/2000</f>
        <v>0.31860000000000005</v>
      </c>
      <c r="K2" s="12">
        <v>1500</v>
      </c>
    </row>
    <row r="3" spans="1:17" x14ac:dyDescent="0.2">
      <c r="A3" s="5">
        <v>1.956</v>
      </c>
      <c r="B3" s="17"/>
      <c r="C3" s="7">
        <f>A3*B$2</f>
        <v>9.3281639999999992</v>
      </c>
    </row>
    <row r="4" spans="1:17" ht="42.75" x14ac:dyDescent="0.2">
      <c r="A4" s="5">
        <v>1.4</v>
      </c>
      <c r="B4" s="17"/>
      <c r="C4" s="7">
        <f>A4*B$2</f>
        <v>6.6765999999999996</v>
      </c>
      <c r="E4" s="19" t="s">
        <v>22</v>
      </c>
      <c r="G4" s="2" t="s">
        <v>23</v>
      </c>
      <c r="H4" s="3"/>
      <c r="I4" s="4"/>
      <c r="K4" s="22" t="s">
        <v>28</v>
      </c>
    </row>
    <row r="5" spans="1:17" x14ac:dyDescent="0.2">
      <c r="A5" s="5">
        <v>1.032</v>
      </c>
      <c r="B5" s="17"/>
      <c r="C5" s="7">
        <f>A5*B$2</f>
        <v>4.921608</v>
      </c>
      <c r="E5" s="18">
        <v>0.2</v>
      </c>
      <c r="G5" s="20" t="s">
        <v>20</v>
      </c>
      <c r="H5" s="1" t="s">
        <v>21</v>
      </c>
      <c r="I5" s="21" t="s">
        <v>25</v>
      </c>
      <c r="K5" s="27" t="s">
        <v>27</v>
      </c>
      <c r="L5" s="28"/>
    </row>
    <row r="6" spans="1:17" x14ac:dyDescent="0.2">
      <c r="A6" s="2">
        <v>1.0760000000000001</v>
      </c>
      <c r="B6" s="11">
        <v>3.444</v>
      </c>
      <c r="C6" s="4">
        <f>A6*B$6</f>
        <v>3.7057440000000001</v>
      </c>
      <c r="G6" s="5">
        <v>1512</v>
      </c>
      <c r="H6" s="6">
        <v>1786</v>
      </c>
      <c r="I6" s="7">
        <f>(G6*H6)/1000000</f>
        <v>2.7004320000000002</v>
      </c>
      <c r="K6" s="5">
        <f>K2*9.81*0.0116</f>
        <v>170.69399999999999</v>
      </c>
      <c r="L6" s="7"/>
    </row>
    <row r="7" spans="1:17" x14ac:dyDescent="0.2">
      <c r="A7" s="8">
        <v>0.87</v>
      </c>
      <c r="B7" s="12"/>
      <c r="C7" s="10">
        <f>A7*B$6</f>
        <v>2.9962800000000001</v>
      </c>
      <c r="G7" s="5"/>
      <c r="H7" s="6"/>
      <c r="I7" s="7"/>
      <c r="K7" s="5" t="s">
        <v>29</v>
      </c>
      <c r="L7" s="7"/>
    </row>
    <row r="8" spans="1:17" x14ac:dyDescent="0.2">
      <c r="G8" s="20" t="s">
        <v>24</v>
      </c>
      <c r="H8" s="1"/>
      <c r="I8" s="21" t="s">
        <v>26</v>
      </c>
      <c r="K8" s="8">
        <f>K2*9.81*0.000142</f>
        <v>2.0895300000000003</v>
      </c>
      <c r="L8" s="10" t="s">
        <v>30</v>
      </c>
    </row>
    <row r="9" spans="1:17" x14ac:dyDescent="0.2">
      <c r="A9" t="s">
        <v>1</v>
      </c>
      <c r="B9">
        <v>60</v>
      </c>
      <c r="C9">
        <v>1000</v>
      </c>
      <c r="D9">
        <f>60000/6.28</f>
        <v>9554.1401273885349</v>
      </c>
      <c r="G9" s="8">
        <v>0.312</v>
      </c>
      <c r="H9" s="9"/>
      <c r="I9" s="10">
        <f>G9*I6/(21.15*3.6*3.6)</f>
        <v>3.0737777777777781E-3</v>
      </c>
    </row>
    <row r="10" spans="1:17" x14ac:dyDescent="0.2">
      <c r="A10" t="s">
        <v>33</v>
      </c>
      <c r="B10" s="6">
        <v>1.3826000000000001</v>
      </c>
      <c r="C10" t="s">
        <v>32</v>
      </c>
    </row>
    <row r="12" spans="1:17" x14ac:dyDescent="0.2">
      <c r="E12" t="s">
        <v>0</v>
      </c>
      <c r="F12" t="s">
        <v>7</v>
      </c>
      <c r="H12" t="s">
        <v>2</v>
      </c>
      <c r="J12" t="s">
        <v>8</v>
      </c>
      <c r="L12" t="s">
        <v>9</v>
      </c>
      <c r="N12" t="s">
        <v>10</v>
      </c>
      <c r="P12" t="s">
        <v>11</v>
      </c>
    </row>
    <row r="13" spans="1:17" x14ac:dyDescent="0.2">
      <c r="A13" t="s">
        <v>34</v>
      </c>
      <c r="B13" t="s">
        <v>18</v>
      </c>
      <c r="C13" t="s">
        <v>35</v>
      </c>
      <c r="F13" t="s">
        <v>4</v>
      </c>
      <c r="G13" t="s">
        <v>6</v>
      </c>
      <c r="H13" t="s">
        <v>4</v>
      </c>
      <c r="I13" t="s">
        <v>6</v>
      </c>
      <c r="J13" t="s">
        <v>4</v>
      </c>
      <c r="K13" t="s">
        <v>6</v>
      </c>
      <c r="L13" t="s">
        <v>4</v>
      </c>
      <c r="M13" t="s">
        <v>6</v>
      </c>
      <c r="N13" t="s">
        <v>4</v>
      </c>
      <c r="O13" t="s">
        <v>6</v>
      </c>
      <c r="P13" t="s">
        <v>4</v>
      </c>
      <c r="Q13" t="s">
        <v>6</v>
      </c>
    </row>
    <row r="14" spans="1:17" x14ac:dyDescent="0.2">
      <c r="A14">
        <v>140</v>
      </c>
      <c r="B14">
        <v>1000</v>
      </c>
      <c r="C14">
        <f>A14*B14/9554</f>
        <v>14.653548252041031</v>
      </c>
      <c r="E14">
        <f>(1-E$5)*A14*$C$2/$I$2</f>
        <v>4900.364544883867</v>
      </c>
      <c r="F14">
        <f>(E14-$I$9*G14^2-K$6-K$8*G14/3.6)/$K$2</f>
        <v>3.1496293314560151</v>
      </c>
      <c r="G14">
        <f>B14*$I$2*6.28*3.6/(60*$C$2)</f>
        <v>8.6119307274924655</v>
      </c>
      <c r="H14">
        <f>(A14*$C$3-$I$9*I14^2-K$6-K$8*I14/3.6)/($I$2*K$2)</f>
        <v>2.3587991464547367</v>
      </c>
      <c r="I14">
        <f>B14*$I$2*6.28*3.6/(60*$C$3)</f>
        <v>12.869464987965479</v>
      </c>
      <c r="J14">
        <f>(A14*$C$4-$I$9*K14^2-K$6-K$8*K14/3.6)/($I$2*K$2)</f>
        <v>1.5748063067199785</v>
      </c>
      <c r="K14">
        <f>B14*$I$2*6.28*3.6/(60*$C$4)</f>
        <v>17.980481083186056</v>
      </c>
      <c r="L14">
        <f>(A14*$C$5-$I$9*M14^2-K$6-K$8*M14/3.6)/($I$2*K$2)</f>
        <v>1.0511498162916102</v>
      </c>
      <c r="M14">
        <f>B14*$I$2*6.28*3.6/(60*$C$5)</f>
        <v>24.392125500446202</v>
      </c>
      <c r="N14">
        <f>(A14*$C$6-$I$9*O14^2-K$6-K$8*O14/3.6)/($I$2*K$2)</f>
        <v>0.68232134129144162</v>
      </c>
      <c r="O14">
        <f>B14*$I$2*6.28*3.6/(60*$C$6)</f>
        <v>32.395243708146062</v>
      </c>
      <c r="P14">
        <f>(A14*$C$7-$I$9*Q14^2-K$6-K$8*Q14/3.6)/($I$2*K$2)</f>
        <v>0.46159392234329288</v>
      </c>
      <c r="Q14">
        <f t="shared" ref="Q14:Q27" si="0">B14*$I$2*6.28*3.6/(60*$C$7)</f>
        <v>40.065841643638116</v>
      </c>
    </row>
    <row r="15" spans="1:17" x14ac:dyDescent="0.2">
      <c r="A15">
        <v>250</v>
      </c>
      <c r="B15">
        <v>1500</v>
      </c>
      <c r="C15">
        <f t="shared" ref="C15:C27" si="1">A15*B15/9554</f>
        <v>39.2505756751099</v>
      </c>
      <c r="E15">
        <f t="shared" ref="E15:E27" si="2">(1-E$5)*A15*$C$2/$I$2</f>
        <v>8750.6509730069047</v>
      </c>
      <c r="F15">
        <f t="shared" ref="F15:F27" si="3">(E15-$I$9*G15^2-K$6-K$8*G15/3.6)/$K$2</f>
        <v>5.7146307837344219</v>
      </c>
      <c r="G15">
        <f>B15*$I$2*6.28*3.6/(60*$C$2)</f>
        <v>12.917896091238699</v>
      </c>
      <c r="H15">
        <f t="shared" ref="H15:H27" si="4">(A15*$C$3-$I$9*I15^2-K$6-K$8*I15/3.6)/($I$2*K$2)</f>
        <v>4.4967501812426169</v>
      </c>
      <c r="I15">
        <f>B15*$I$2*6.28*3.6/(60*$C$3)</f>
        <v>19.304197481948222</v>
      </c>
      <c r="J15">
        <f t="shared" ref="J15:J27" si="5">(A15*$C$4-$I$9*K15^2-K$6-K$8*K15/3.6)/($I$2*K$2)</f>
        <v>3.0980656873987362</v>
      </c>
      <c r="K15">
        <f>B15*$I$2*6.28*3.6/(60*$C$4)</f>
        <v>26.970721624779088</v>
      </c>
      <c r="L15">
        <f t="shared" ref="L15:L27" si="6">(A15*$C$5-$I$9*M15^2-K$6-K$8*M15/3.6)/($I$2*K$2)</f>
        <v>2.1643784228827339</v>
      </c>
      <c r="M15">
        <f>B15*$I$2*6.28*3.6/(60*$C$5)</f>
        <v>36.588188250669312</v>
      </c>
      <c r="N15">
        <f t="shared" ref="N15:N27" si="7">(A15*$C$6-$I$9*O15^2-K$6-K$8*O15/3.6)/($I$2*K$2)</f>
        <v>1.5071761398914632</v>
      </c>
      <c r="O15">
        <f>B15*$I$2*6.28*3.6/(60*$C$6)</f>
        <v>48.592865562219103</v>
      </c>
      <c r="P15">
        <f t="shared" ref="P15:P27" si="8">(A15*$C$7-$I$9*Q15^2-K$6-K$8*Q15/3.6)/($I$2*K$2)</f>
        <v>1.1140220065906903</v>
      </c>
      <c r="Q15">
        <f t="shared" si="0"/>
        <v>60.098762465457185</v>
      </c>
    </row>
    <row r="16" spans="1:17" x14ac:dyDescent="0.2">
      <c r="A16">
        <v>310</v>
      </c>
      <c r="B16">
        <v>2000</v>
      </c>
      <c r="C16">
        <f t="shared" si="1"/>
        <v>64.894285116181706</v>
      </c>
      <c r="E16">
        <f t="shared" si="2"/>
        <v>10850.807206528561</v>
      </c>
      <c r="P16">
        <f t="shared" si="8"/>
        <v>1.4478036706914759</v>
      </c>
      <c r="Q16">
        <f t="shared" si="0"/>
        <v>80.131683287276232</v>
      </c>
    </row>
    <row r="17" spans="1:17" x14ac:dyDescent="0.2">
      <c r="A17">
        <v>350</v>
      </c>
      <c r="B17">
        <v>2500</v>
      </c>
      <c r="C17">
        <f t="shared" si="1"/>
        <v>91.584676575256438</v>
      </c>
      <c r="E17">
        <f t="shared" si="2"/>
        <v>12250.911362209667</v>
      </c>
      <c r="P17">
        <f t="shared" si="8"/>
        <v>1.6510293101258753</v>
      </c>
      <c r="Q17">
        <f t="shared" si="0"/>
        <v>100.16460410909529</v>
      </c>
    </row>
    <row r="18" spans="1:17" x14ac:dyDescent="0.2">
      <c r="A18">
        <v>350</v>
      </c>
      <c r="B18">
        <v>3000</v>
      </c>
      <c r="C18">
        <f t="shared" si="1"/>
        <v>109.90161189030772</v>
      </c>
      <c r="E18">
        <f t="shared" si="2"/>
        <v>12250.911362209667</v>
      </c>
    </row>
    <row r="19" spans="1:17" x14ac:dyDescent="0.2">
      <c r="A19">
        <v>350</v>
      </c>
      <c r="B19">
        <v>3500</v>
      </c>
      <c r="C19">
        <f t="shared" si="1"/>
        <v>128.21854720535902</v>
      </c>
      <c r="E19">
        <f t="shared" si="2"/>
        <v>12250.911362209667</v>
      </c>
    </row>
    <row r="20" spans="1:17" x14ac:dyDescent="0.2">
      <c r="A20">
        <v>350</v>
      </c>
      <c r="B20">
        <v>4000</v>
      </c>
      <c r="C20">
        <f t="shared" si="1"/>
        <v>146.53548252041031</v>
      </c>
      <c r="E20">
        <f t="shared" si="2"/>
        <v>12250.911362209667</v>
      </c>
    </row>
    <row r="21" spans="1:17" x14ac:dyDescent="0.2">
      <c r="A21">
        <v>350</v>
      </c>
      <c r="B21">
        <v>4500</v>
      </c>
      <c r="C21">
        <f t="shared" si="1"/>
        <v>164.85241783546158</v>
      </c>
      <c r="E21">
        <f t="shared" si="2"/>
        <v>12250.911362209667</v>
      </c>
    </row>
    <row r="22" spans="1:17" x14ac:dyDescent="0.2">
      <c r="A22">
        <v>350</v>
      </c>
      <c r="B22">
        <v>5000</v>
      </c>
      <c r="C22">
        <f t="shared" si="1"/>
        <v>183.16935315051288</v>
      </c>
      <c r="E22">
        <f t="shared" si="2"/>
        <v>12250.911362209667</v>
      </c>
    </row>
    <row r="23" spans="1:17" x14ac:dyDescent="0.2">
      <c r="A23">
        <v>330</v>
      </c>
      <c r="B23">
        <v>5500</v>
      </c>
      <c r="C23">
        <f t="shared" si="1"/>
        <v>189.97278626753192</v>
      </c>
      <c r="E23">
        <f t="shared" si="2"/>
        <v>11550.859284369115</v>
      </c>
    </row>
    <row r="24" spans="1:17" x14ac:dyDescent="0.2">
      <c r="A24">
        <v>310</v>
      </c>
      <c r="B24">
        <v>6000</v>
      </c>
      <c r="C24">
        <f t="shared" si="1"/>
        <v>194.6828553485451</v>
      </c>
      <c r="E24">
        <f t="shared" si="2"/>
        <v>10850.807206528561</v>
      </c>
    </row>
    <row r="25" spans="1:17" x14ac:dyDescent="0.2">
      <c r="A25">
        <v>280</v>
      </c>
      <c r="B25">
        <v>6500</v>
      </c>
      <c r="C25">
        <f t="shared" si="1"/>
        <v>190.4961272765334</v>
      </c>
      <c r="E25">
        <f t="shared" si="2"/>
        <v>9800.729089767734</v>
      </c>
    </row>
    <row r="26" spans="1:17" hidden="1" x14ac:dyDescent="0.2">
      <c r="A26">
        <v>0</v>
      </c>
      <c r="B26">
        <v>7000</v>
      </c>
      <c r="C26">
        <f t="shared" si="1"/>
        <v>0</v>
      </c>
      <c r="E26">
        <f t="shared" si="2"/>
        <v>0</v>
      </c>
      <c r="F26">
        <f t="shared" si="3"/>
        <v>-0.14456965453811566</v>
      </c>
      <c r="G26">
        <f>B26*$I$2*6.28*3.6/(60*$C$2)</f>
        <v>60.28351509244726</v>
      </c>
      <c r="H26">
        <f t="shared" si="4"/>
        <v>-0.51878564657439075</v>
      </c>
      <c r="I26">
        <f>B26*$I$2*6.28*3.6/(60*$C$3)</f>
        <v>90.08625491575836</v>
      </c>
      <c r="J26">
        <f t="shared" si="5"/>
        <v>-0.61193087284753223</v>
      </c>
      <c r="K26">
        <f>B26*$I$2*6.28*3.6/(60*$C$4)</f>
        <v>125.8633675823024</v>
      </c>
      <c r="L26">
        <f t="shared" si="6"/>
        <v>-0.75206306818723145</v>
      </c>
      <c r="M26">
        <f>B26*$I$2*6.28*3.6/(60*$C$5)</f>
        <v>170.74487850312343</v>
      </c>
      <c r="N26">
        <f t="shared" si="7"/>
        <v>-0.96333619379275626</v>
      </c>
      <c r="O26">
        <f>B26*$I$2*6.28*3.6/(60*$C$6)</f>
        <v>226.76670595702245</v>
      </c>
      <c r="P26">
        <f t="shared" si="8"/>
        <v>-1.2037218735771271</v>
      </c>
      <c r="Q26">
        <f t="shared" si="0"/>
        <v>280.4608915054668</v>
      </c>
    </row>
    <row r="27" spans="1:17" hidden="1" x14ac:dyDescent="0.2">
      <c r="A27">
        <v>0</v>
      </c>
      <c r="B27">
        <v>7500</v>
      </c>
      <c r="C27">
        <f t="shared" si="1"/>
        <v>0</v>
      </c>
      <c r="E27">
        <f t="shared" si="2"/>
        <v>0</v>
      </c>
      <c r="F27">
        <f t="shared" si="3"/>
        <v>-0.14733769223775861</v>
      </c>
      <c r="G27">
        <f>B27*$I$2*6.28*3.6/(60*$C$2)</f>
        <v>64.589480456193499</v>
      </c>
      <c r="H27">
        <f t="shared" si="4"/>
        <v>-0.53432398647127122</v>
      </c>
      <c r="I27">
        <f>B27*$I$2*6.28*3.6/(60*$C$3)</f>
        <v>96.52098740974111</v>
      </c>
      <c r="J27">
        <f t="shared" si="5"/>
        <v>-0.63792546102184577</v>
      </c>
      <c r="K27">
        <f>B27*$I$2*6.28*3.6/(60*$C$4)</f>
        <v>134.85360812389544</v>
      </c>
      <c r="L27">
        <f t="shared" si="6"/>
        <v>-0.79461981439765073</v>
      </c>
      <c r="M27">
        <f>B27*$I$2*6.28*3.6/(60*$C$5)</f>
        <v>182.94094125334652</v>
      </c>
      <c r="N27">
        <f t="shared" si="7"/>
        <v>-1.0319455718094259</v>
      </c>
      <c r="O27">
        <f>B27*$I$2*6.28*3.6/(60*$C$6)</f>
        <v>242.96432781109547</v>
      </c>
      <c r="P27">
        <f t="shared" si="8"/>
        <v>-1.3029077049120477</v>
      </c>
      <c r="Q27">
        <f t="shared" si="0"/>
        <v>300.49381232728592</v>
      </c>
    </row>
  </sheetData>
  <mergeCells count="1">
    <mergeCell ref="K5:L5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zoomScaleNormal="100" workbookViewId="0">
      <selection activeCell="A4" sqref="A4"/>
    </sheetView>
  </sheetViews>
  <sheetFormatPr defaultRowHeight="14.25" x14ac:dyDescent="0.2"/>
  <cols>
    <col min="1" max="1" width="13.25" customWidth="1"/>
    <col min="3" max="3" width="10.5" customWidth="1"/>
    <col min="4" max="4" width="8" customWidth="1"/>
    <col min="5" max="5" width="9" customWidth="1"/>
    <col min="11" max="11" width="13" bestFit="1" customWidth="1"/>
  </cols>
  <sheetData>
    <row r="1" spans="1:17" x14ac:dyDescent="0.2">
      <c r="A1" s="13" t="s">
        <v>12</v>
      </c>
      <c r="B1" s="16" t="s">
        <v>13</v>
      </c>
      <c r="C1" s="15" t="s">
        <v>14</v>
      </c>
      <c r="E1" s="13" t="s">
        <v>15</v>
      </c>
      <c r="F1" s="14"/>
      <c r="G1" s="15"/>
      <c r="I1" s="16" t="s">
        <v>31</v>
      </c>
      <c r="K1" s="16" t="s">
        <v>16</v>
      </c>
    </row>
    <row r="2" spans="1:17" x14ac:dyDescent="0.2">
      <c r="A2" s="5">
        <v>2.923</v>
      </c>
      <c r="B2" s="17">
        <v>4.7690000000000001</v>
      </c>
      <c r="C2" s="7">
        <f>A2*B$2</f>
        <v>13.939787000000001</v>
      </c>
      <c r="E2" s="8">
        <v>225</v>
      </c>
      <c r="F2" s="9">
        <v>40</v>
      </c>
      <c r="G2" s="10">
        <v>18</v>
      </c>
      <c r="I2" s="12">
        <f>(E2*F2*2/100+G2*25.4)/2000</f>
        <v>0.31860000000000005</v>
      </c>
      <c r="K2" s="12">
        <v>1500</v>
      </c>
    </row>
    <row r="3" spans="1:17" x14ac:dyDescent="0.2">
      <c r="A3" s="5">
        <v>1.956</v>
      </c>
      <c r="B3" s="17"/>
      <c r="C3" s="7">
        <f>A3*B$2</f>
        <v>9.3281639999999992</v>
      </c>
    </row>
    <row r="4" spans="1:17" ht="42.75" x14ac:dyDescent="0.2">
      <c r="A4" s="5">
        <v>1.4</v>
      </c>
      <c r="B4" s="17"/>
      <c r="C4" s="7">
        <f>A4*B$2</f>
        <v>6.6765999999999996</v>
      </c>
      <c r="E4" s="19" t="s">
        <v>22</v>
      </c>
      <c r="G4" s="2" t="s">
        <v>23</v>
      </c>
      <c r="H4" s="3"/>
      <c r="I4" s="4"/>
      <c r="K4" s="22" t="s">
        <v>28</v>
      </c>
    </row>
    <row r="5" spans="1:17" x14ac:dyDescent="0.2">
      <c r="A5" s="5">
        <v>1.032</v>
      </c>
      <c r="B5" s="17"/>
      <c r="C5" s="7">
        <f>A5*B$2</f>
        <v>4.921608</v>
      </c>
      <c r="E5" s="18">
        <v>0.2</v>
      </c>
      <c r="G5" s="20" t="s">
        <v>20</v>
      </c>
      <c r="H5" s="1" t="s">
        <v>21</v>
      </c>
      <c r="I5" s="21" t="s">
        <v>25</v>
      </c>
      <c r="K5" s="27" t="s">
        <v>27</v>
      </c>
      <c r="L5" s="28"/>
    </row>
    <row r="6" spans="1:17" x14ac:dyDescent="0.2">
      <c r="A6" s="2">
        <v>1.0760000000000001</v>
      </c>
      <c r="B6" s="11">
        <v>3.444</v>
      </c>
      <c r="C6" s="4">
        <f>A6*B$6</f>
        <v>3.7057440000000001</v>
      </c>
      <c r="G6" s="5">
        <v>1512</v>
      </c>
      <c r="H6" s="6">
        <v>1786</v>
      </c>
      <c r="I6" s="7">
        <f>(G6*H6)/1000000</f>
        <v>2.7004320000000002</v>
      </c>
      <c r="K6" s="5">
        <f>K2*9.81*0.0116</f>
        <v>170.69399999999999</v>
      </c>
      <c r="L6" s="7"/>
    </row>
    <row r="7" spans="1:17" x14ac:dyDescent="0.2">
      <c r="A7" s="8">
        <v>0.87</v>
      </c>
      <c r="B7" s="12"/>
      <c r="C7" s="10">
        <f>A7*B$6</f>
        <v>2.9962800000000001</v>
      </c>
      <c r="G7" s="5"/>
      <c r="H7" s="6"/>
      <c r="I7" s="7"/>
      <c r="K7" s="5" t="s">
        <v>29</v>
      </c>
      <c r="L7" s="7"/>
    </row>
    <row r="8" spans="1:17" x14ac:dyDescent="0.2">
      <c r="G8" s="20" t="s">
        <v>24</v>
      </c>
      <c r="H8" s="1"/>
      <c r="I8" s="21" t="s">
        <v>26</v>
      </c>
      <c r="K8" s="8">
        <f>K2*9.81*0.000142</f>
        <v>2.0895300000000003</v>
      </c>
      <c r="L8" s="10" t="s">
        <v>30</v>
      </c>
    </row>
    <row r="9" spans="1:17" x14ac:dyDescent="0.2">
      <c r="A9" t="s">
        <v>1</v>
      </c>
      <c r="B9">
        <v>60</v>
      </c>
      <c r="C9">
        <v>1000</v>
      </c>
      <c r="D9">
        <f>60000/6.28</f>
        <v>9554.1401273885349</v>
      </c>
      <c r="G9" s="8">
        <v>0.312</v>
      </c>
      <c r="H9" s="9"/>
      <c r="I9" s="10">
        <f>G9*I6/(21.15*3.6*3.6)</f>
        <v>3.0737777777777781E-3</v>
      </c>
    </row>
    <row r="10" spans="1:17" x14ac:dyDescent="0.2">
      <c r="A10" t="s">
        <v>33</v>
      </c>
      <c r="B10" s="6">
        <v>1.3826000000000001</v>
      </c>
      <c r="C10" t="s">
        <v>32</v>
      </c>
    </row>
    <row r="12" spans="1:17" x14ac:dyDescent="0.2">
      <c r="E12" t="s">
        <v>0</v>
      </c>
      <c r="F12" t="s">
        <v>7</v>
      </c>
      <c r="H12" t="s">
        <v>2</v>
      </c>
      <c r="J12" t="s">
        <v>8</v>
      </c>
      <c r="L12" t="s">
        <v>9</v>
      </c>
      <c r="N12" t="s">
        <v>10</v>
      </c>
      <c r="P12" t="s">
        <v>11</v>
      </c>
    </row>
    <row r="13" spans="1:17" x14ac:dyDescent="0.2">
      <c r="A13" t="s">
        <v>34</v>
      </c>
      <c r="B13" t="s">
        <v>18</v>
      </c>
      <c r="C13" t="s">
        <v>35</v>
      </c>
      <c r="F13" t="s">
        <v>4</v>
      </c>
      <c r="G13" t="s">
        <v>6</v>
      </c>
      <c r="H13" t="s">
        <v>4</v>
      </c>
      <c r="I13" t="s">
        <v>6</v>
      </c>
      <c r="J13" t="s">
        <v>4</v>
      </c>
      <c r="K13" t="s">
        <v>6</v>
      </c>
      <c r="L13" t="s">
        <v>4</v>
      </c>
      <c r="M13" t="s">
        <v>6</v>
      </c>
      <c r="N13" t="s">
        <v>4</v>
      </c>
      <c r="O13" t="s">
        <v>6</v>
      </c>
      <c r="P13" t="s">
        <v>4</v>
      </c>
      <c r="Q13" t="s">
        <v>6</v>
      </c>
    </row>
    <row r="14" spans="1:17" x14ac:dyDescent="0.2">
      <c r="A14">
        <v>140</v>
      </c>
      <c r="B14">
        <v>1000</v>
      </c>
      <c r="C14">
        <f>A14*B14/9554</f>
        <v>14.653548252041031</v>
      </c>
      <c r="E14">
        <f>(1-E$5)*A14*$C$2/$I$2</f>
        <v>4900.364544883867</v>
      </c>
      <c r="F14" s="24">
        <f>(E14-$I$9*G14^2-K$6-K$8*G14/3.6)/$K$2</f>
        <v>3.1496293314560151</v>
      </c>
      <c r="G14">
        <f t="shared" ref="G14:G27" si="0">B14*$I$2*6.28*3.6/(60*$C$2)</f>
        <v>8.6119307274924655</v>
      </c>
    </row>
    <row r="15" spans="1:17" x14ac:dyDescent="0.2">
      <c r="A15">
        <v>250</v>
      </c>
      <c r="B15">
        <v>1500</v>
      </c>
      <c r="C15">
        <f t="shared" ref="C15:C27" si="1">A15*B15/9554</f>
        <v>39.2505756751099</v>
      </c>
      <c r="E15">
        <f t="shared" ref="E15:E27" si="2">(1-E$5)*A15*$C$2/$I$2</f>
        <v>8750.6509730069047</v>
      </c>
      <c r="F15" s="24">
        <f t="shared" ref="F15:F27" si="3">(E15-$I$9*G15^2-K$6-K$8*G15/3.6)/$K$2</f>
        <v>5.7146307837344219</v>
      </c>
      <c r="G15">
        <f t="shared" si="0"/>
        <v>12.917896091238699</v>
      </c>
    </row>
    <row r="16" spans="1:17" x14ac:dyDescent="0.2">
      <c r="A16">
        <v>310</v>
      </c>
      <c r="B16">
        <v>2000</v>
      </c>
      <c r="C16">
        <f t="shared" si="1"/>
        <v>64.894285116181706</v>
      </c>
      <c r="E16">
        <f t="shared" si="2"/>
        <v>10850.807206528561</v>
      </c>
      <c r="F16" s="24">
        <f t="shared" si="3"/>
        <v>7.1128027836761296</v>
      </c>
      <c r="G16">
        <f t="shared" si="0"/>
        <v>17.223861454984931</v>
      </c>
    </row>
    <row r="17" spans="1:17" x14ac:dyDescent="0.2">
      <c r="A17">
        <v>350</v>
      </c>
      <c r="B17">
        <v>2500</v>
      </c>
      <c r="C17">
        <f t="shared" si="1"/>
        <v>91.584676575256438</v>
      </c>
      <c r="E17">
        <f t="shared" si="2"/>
        <v>12250.911362209667</v>
      </c>
      <c r="F17" s="24">
        <f t="shared" si="3"/>
        <v>8.0441974091216899</v>
      </c>
      <c r="G17">
        <f t="shared" si="0"/>
        <v>21.529826818731166</v>
      </c>
    </row>
    <row r="18" spans="1:17" x14ac:dyDescent="0.2">
      <c r="A18">
        <v>350</v>
      </c>
      <c r="B18">
        <v>3000</v>
      </c>
      <c r="C18">
        <f t="shared" si="1"/>
        <v>109.90161189030772</v>
      </c>
      <c r="E18">
        <f t="shared" si="2"/>
        <v>12250.911362209667</v>
      </c>
      <c r="F18" s="24">
        <f t="shared" si="3"/>
        <v>8.0421132748440645</v>
      </c>
      <c r="G18">
        <f t="shared" si="0"/>
        <v>25.835792182477398</v>
      </c>
    </row>
    <row r="19" spans="1:17" x14ac:dyDescent="0.2">
      <c r="A19">
        <v>350</v>
      </c>
      <c r="B19">
        <v>3500</v>
      </c>
      <c r="C19">
        <f t="shared" si="1"/>
        <v>128.21854720535902</v>
      </c>
      <c r="E19">
        <f t="shared" si="2"/>
        <v>12250.911362209667</v>
      </c>
      <c r="F19" s="24">
        <f t="shared" si="3"/>
        <v>8.0399531512973255</v>
      </c>
      <c r="G19">
        <f t="shared" si="0"/>
        <v>30.14175754622363</v>
      </c>
    </row>
    <row r="20" spans="1:17" x14ac:dyDescent="0.2">
      <c r="A20">
        <v>350</v>
      </c>
      <c r="B20">
        <v>4000</v>
      </c>
      <c r="C20">
        <f t="shared" si="1"/>
        <v>146.53548252041031</v>
      </c>
      <c r="E20">
        <f t="shared" si="2"/>
        <v>12250.911362209667</v>
      </c>
      <c r="F20" s="24">
        <f t="shared" si="3"/>
        <v>8.0377170384814765</v>
      </c>
      <c r="G20">
        <f t="shared" si="0"/>
        <v>34.447722909969862</v>
      </c>
    </row>
    <row r="21" spans="1:17" x14ac:dyDescent="0.2">
      <c r="A21">
        <v>350</v>
      </c>
      <c r="B21">
        <v>4500</v>
      </c>
      <c r="C21">
        <f t="shared" si="1"/>
        <v>164.85241783546158</v>
      </c>
      <c r="E21">
        <f t="shared" si="2"/>
        <v>12250.911362209667</v>
      </c>
      <c r="F21" s="24">
        <f t="shared" si="3"/>
        <v>8.0354049363965121</v>
      </c>
      <c r="G21">
        <f t="shared" si="0"/>
        <v>38.753688273716101</v>
      </c>
      <c r="H21" s="24">
        <f t="shared" ref="H21:H27" si="4">(A21*$C$3-$I$9*I21^2-K$6-K$8*I21/3.6)/($I$2*K$2)</f>
        <v>6.3825914155333416</v>
      </c>
      <c r="I21">
        <f t="shared" ref="I21:I27" si="5">B21*$I$2*6.28*3.6/(60*$C$3)</f>
        <v>57.912592445844666</v>
      </c>
      <c r="J21" s="24">
        <f t="shared" ref="J21:J27" si="6">(A21*$C$4-$I$9*K21^2-K$6-K$8*K21/3.6)/($I$2*K$2)</f>
        <v>4.3921933765747694</v>
      </c>
      <c r="K21">
        <f>B21*$I$2*6.28*3.6/(60*$C$4)</f>
        <v>80.912164874337265</v>
      </c>
    </row>
    <row r="22" spans="1:17" x14ac:dyDescent="0.2">
      <c r="A22">
        <v>350</v>
      </c>
      <c r="B22">
        <v>5000</v>
      </c>
      <c r="C22">
        <f t="shared" si="1"/>
        <v>183.16935315051288</v>
      </c>
      <c r="E22">
        <f t="shared" si="2"/>
        <v>12250.911362209667</v>
      </c>
      <c r="F22" s="24">
        <f t="shared" si="3"/>
        <v>8.033016845042436</v>
      </c>
      <c r="G22">
        <f t="shared" si="0"/>
        <v>43.059653637462333</v>
      </c>
      <c r="H22" s="24">
        <f t="shared" si="4"/>
        <v>6.3697162305519308</v>
      </c>
      <c r="I22">
        <f t="shared" si="5"/>
        <v>64.347324939827402</v>
      </c>
      <c r="J22" s="24">
        <f t="shared" si="6"/>
        <v>4.3713972885354933</v>
      </c>
      <c r="K22">
        <f>B22*$I$2*6.28*3.6/(60*$C$4)</f>
        <v>89.902405415930289</v>
      </c>
    </row>
    <row r="23" spans="1:17" x14ac:dyDescent="0.2">
      <c r="A23">
        <v>330</v>
      </c>
      <c r="B23">
        <v>5500</v>
      </c>
      <c r="C23">
        <f t="shared" si="1"/>
        <v>189.97278626753192</v>
      </c>
      <c r="E23">
        <f t="shared" si="2"/>
        <v>11550.859284369115</v>
      </c>
      <c r="F23" s="24">
        <f t="shared" si="3"/>
        <v>7.5638513791922115</v>
      </c>
      <c r="G23">
        <f t="shared" si="0"/>
        <v>47.365619001208557</v>
      </c>
      <c r="H23" s="24">
        <f t="shared" si="4"/>
        <v>5.9659269958805847</v>
      </c>
      <c r="I23">
        <f t="shared" si="5"/>
        <v>70.782057433810138</v>
      </c>
      <c r="J23" s="24">
        <f t="shared" si="6"/>
        <v>4.0701473971003042</v>
      </c>
      <c r="K23">
        <f>B23*$I$2*6.28*3.6/(60*$C$4)</f>
        <v>98.8926459575233</v>
      </c>
    </row>
    <row r="24" spans="1:17" x14ac:dyDescent="0.2">
      <c r="A24">
        <v>310</v>
      </c>
      <c r="B24">
        <v>6000</v>
      </c>
      <c r="C24">
        <f t="shared" si="1"/>
        <v>194.6828553485451</v>
      </c>
      <c r="E24">
        <f t="shared" si="2"/>
        <v>10850.807206528561</v>
      </c>
      <c r="F24" s="24">
        <f t="shared" si="3"/>
        <v>7.0946099240728717</v>
      </c>
      <c r="G24">
        <f t="shared" si="0"/>
        <v>51.671584364954796</v>
      </c>
      <c r="H24" s="24">
        <f t="shared" si="4"/>
        <v>5.5616051302261438</v>
      </c>
      <c r="I24">
        <f t="shared" si="5"/>
        <v>77.216789927792888</v>
      </c>
      <c r="J24" s="25"/>
    </row>
    <row r="25" spans="1:17" x14ac:dyDescent="0.2">
      <c r="A25">
        <v>280</v>
      </c>
      <c r="B25">
        <v>6500</v>
      </c>
      <c r="C25">
        <f t="shared" si="1"/>
        <v>190.4961272765334</v>
      </c>
      <c r="E25">
        <f t="shared" si="2"/>
        <v>9800.729089767734</v>
      </c>
      <c r="F25" s="24">
        <f t="shared" si="3"/>
        <v>6.3919417870709037</v>
      </c>
      <c r="G25">
        <f t="shared" si="0"/>
        <v>55.977549728701035</v>
      </c>
      <c r="H25" s="24">
        <f t="shared" si="4"/>
        <v>4.9615599242351882</v>
      </c>
      <c r="I25">
        <f t="shared" si="5"/>
        <v>83.651522421775638</v>
      </c>
      <c r="J25" s="25"/>
    </row>
    <row r="26" spans="1:17" hidden="1" x14ac:dyDescent="0.2">
      <c r="A26">
        <v>0</v>
      </c>
      <c r="B26">
        <v>7000</v>
      </c>
      <c r="C26">
        <f t="shared" si="1"/>
        <v>0</v>
      </c>
      <c r="E26">
        <f t="shared" si="2"/>
        <v>0</v>
      </c>
      <c r="F26">
        <f t="shared" si="3"/>
        <v>-0.14456965453811566</v>
      </c>
      <c r="G26">
        <f t="shared" si="0"/>
        <v>60.28351509244726</v>
      </c>
      <c r="H26">
        <f t="shared" si="4"/>
        <v>-0.51878564657439075</v>
      </c>
      <c r="I26">
        <f t="shared" si="5"/>
        <v>90.08625491575836</v>
      </c>
      <c r="J26">
        <f t="shared" si="6"/>
        <v>-0.61193087284753223</v>
      </c>
      <c r="K26">
        <f>B26*$I$2*6.28*3.6/(60*$C$4)</f>
        <v>125.8633675823024</v>
      </c>
      <c r="L26">
        <f t="shared" ref="L26:L27" si="7">(A26*$C$5-$I$9*M26^2-K$6-K$8*M26/3.6)/($I$2*K$2)</f>
        <v>-0.75206306818723145</v>
      </c>
      <c r="M26">
        <f>B26*$I$2*6.28*3.6/(60*$C$5)</f>
        <v>170.74487850312343</v>
      </c>
      <c r="N26">
        <f t="shared" ref="N26:N27" si="8">(A26*$C$6-$I$9*O26^2-K$6-K$8*O26/3.6)/($I$2*K$2)</f>
        <v>-0.96333619379275626</v>
      </c>
      <c r="O26">
        <f>B26*$I$2*6.28*3.6/(60*$C$6)</f>
        <v>226.76670595702245</v>
      </c>
      <c r="P26">
        <f t="shared" ref="P26:P27" si="9">(A26*$C$7-$I$9*Q26^2-K$6-K$8*Q26/3.6)/($I$2*K$2)</f>
        <v>-1.2037218735771271</v>
      </c>
      <c r="Q26">
        <f>B26*$I$2*6.28*3.6/(60*$C$7)</f>
        <v>280.4608915054668</v>
      </c>
    </row>
    <row r="27" spans="1:17" hidden="1" x14ac:dyDescent="0.2">
      <c r="A27">
        <v>0</v>
      </c>
      <c r="B27">
        <v>7500</v>
      </c>
      <c r="C27">
        <f t="shared" si="1"/>
        <v>0</v>
      </c>
      <c r="E27">
        <f t="shared" si="2"/>
        <v>0</v>
      </c>
      <c r="F27">
        <f t="shared" si="3"/>
        <v>-0.14733769223775861</v>
      </c>
      <c r="G27">
        <f t="shared" si="0"/>
        <v>64.589480456193499</v>
      </c>
      <c r="H27">
        <f t="shared" si="4"/>
        <v>-0.53432398647127122</v>
      </c>
      <c r="I27">
        <f t="shared" si="5"/>
        <v>96.52098740974111</v>
      </c>
      <c r="J27">
        <f t="shared" si="6"/>
        <v>-0.63792546102184577</v>
      </c>
      <c r="K27">
        <f>B27*$I$2*6.28*3.6/(60*$C$4)</f>
        <v>134.85360812389544</v>
      </c>
      <c r="L27">
        <f t="shared" si="7"/>
        <v>-0.79461981439765073</v>
      </c>
      <c r="M27">
        <f>B27*$I$2*6.28*3.6/(60*$C$5)</f>
        <v>182.94094125334652</v>
      </c>
      <c r="N27">
        <f t="shared" si="8"/>
        <v>-1.0319455718094259</v>
      </c>
      <c r="O27">
        <f>B27*$I$2*6.28*3.6/(60*$C$6)</f>
        <v>242.96432781109547</v>
      </c>
      <c r="P27">
        <f t="shared" si="9"/>
        <v>-1.3029077049120477</v>
      </c>
      <c r="Q27">
        <f>B27*$I$2*6.28*3.6/(60*$C$7)</f>
        <v>300.49381232728592</v>
      </c>
    </row>
  </sheetData>
  <mergeCells count="1">
    <mergeCell ref="K5:L5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topLeftCell="A19" zoomScale="70" zoomScaleNormal="70" workbookViewId="0">
      <selection activeCell="E12" sqref="E12:E13"/>
    </sheetView>
  </sheetViews>
  <sheetFormatPr defaultRowHeight="14.25" x14ac:dyDescent="0.2"/>
  <cols>
    <col min="1" max="1" width="13.25" customWidth="1"/>
    <col min="3" max="3" width="10.5" customWidth="1"/>
    <col min="4" max="4" width="8" customWidth="1"/>
    <col min="5" max="5" width="9" customWidth="1"/>
    <col min="11" max="11" width="13" bestFit="1" customWidth="1"/>
  </cols>
  <sheetData>
    <row r="1" spans="1:17" x14ac:dyDescent="0.2">
      <c r="A1" s="13" t="s">
        <v>12</v>
      </c>
      <c r="B1" s="16" t="s">
        <v>13</v>
      </c>
      <c r="C1" s="15" t="s">
        <v>14</v>
      </c>
      <c r="E1" s="13" t="s">
        <v>15</v>
      </c>
      <c r="F1" s="14"/>
      <c r="G1" s="15"/>
      <c r="I1" s="16" t="s">
        <v>31</v>
      </c>
      <c r="K1" s="16" t="s">
        <v>16</v>
      </c>
    </row>
    <row r="2" spans="1:17" x14ac:dyDescent="0.2">
      <c r="A2" s="5">
        <v>2.923</v>
      </c>
      <c r="B2" s="17">
        <v>4.7690000000000001</v>
      </c>
      <c r="C2" s="7">
        <f>A2*B$2</f>
        <v>13.939787000000001</v>
      </c>
      <c r="E2" s="8">
        <v>225</v>
      </c>
      <c r="F2" s="9">
        <v>40</v>
      </c>
      <c r="G2" s="10">
        <v>18</v>
      </c>
      <c r="I2" s="12">
        <f>(E2*F2*2/100+G2*25.4)/2000</f>
        <v>0.31860000000000005</v>
      </c>
      <c r="K2" s="12">
        <v>1500</v>
      </c>
    </row>
    <row r="3" spans="1:17" x14ac:dyDescent="0.2">
      <c r="A3" s="5">
        <v>1.956</v>
      </c>
      <c r="B3" s="17"/>
      <c r="C3" s="7">
        <f>A3*B$2</f>
        <v>9.3281639999999992</v>
      </c>
    </row>
    <row r="4" spans="1:17" ht="42.75" x14ac:dyDescent="0.2">
      <c r="A4" s="5">
        <v>1.4</v>
      </c>
      <c r="B4" s="17"/>
      <c r="C4" s="7">
        <f>A4*B$2</f>
        <v>6.6765999999999996</v>
      </c>
      <c r="E4" s="19" t="s">
        <v>22</v>
      </c>
      <c r="G4" s="2" t="s">
        <v>23</v>
      </c>
      <c r="H4" s="3"/>
      <c r="I4" s="4"/>
      <c r="K4" s="22" t="s">
        <v>28</v>
      </c>
    </row>
    <row r="5" spans="1:17" x14ac:dyDescent="0.2">
      <c r="A5" s="5">
        <v>1.032</v>
      </c>
      <c r="B5" s="17"/>
      <c r="C5" s="7">
        <f>A5*B$2</f>
        <v>4.921608</v>
      </c>
      <c r="E5" s="18">
        <v>0.2</v>
      </c>
      <c r="G5" s="20" t="s">
        <v>20</v>
      </c>
      <c r="H5" s="1" t="s">
        <v>21</v>
      </c>
      <c r="I5" s="21" t="s">
        <v>25</v>
      </c>
      <c r="K5" s="27" t="s">
        <v>27</v>
      </c>
      <c r="L5" s="28"/>
    </row>
    <row r="6" spans="1:17" x14ac:dyDescent="0.2">
      <c r="A6" s="2">
        <v>1.0760000000000001</v>
      </c>
      <c r="B6" s="11">
        <v>3.444</v>
      </c>
      <c r="C6" s="4">
        <f>A6*B$6</f>
        <v>3.7057440000000001</v>
      </c>
      <c r="G6" s="5">
        <v>1512</v>
      </c>
      <c r="H6" s="6">
        <v>1786</v>
      </c>
      <c r="I6" s="7">
        <f>(G6*H6)/1000000</f>
        <v>2.7004320000000002</v>
      </c>
      <c r="K6" s="5">
        <f>K2*9.81*0.0116</f>
        <v>170.69399999999999</v>
      </c>
      <c r="L6" s="7"/>
    </row>
    <row r="7" spans="1:17" x14ac:dyDescent="0.2">
      <c r="A7" s="8">
        <v>0.87</v>
      </c>
      <c r="B7" s="12"/>
      <c r="C7" s="10">
        <f>A7*B$6</f>
        <v>2.9962800000000001</v>
      </c>
      <c r="G7" s="5"/>
      <c r="H7" s="6"/>
      <c r="I7" s="7"/>
      <c r="K7" s="5" t="s">
        <v>29</v>
      </c>
      <c r="L7" s="7"/>
    </row>
    <row r="8" spans="1:17" x14ac:dyDescent="0.2">
      <c r="G8" s="20" t="s">
        <v>24</v>
      </c>
      <c r="H8" s="1"/>
      <c r="I8" s="21" t="s">
        <v>26</v>
      </c>
      <c r="K8" s="8">
        <f>K2*9.81*0.000142</f>
        <v>2.0895300000000003</v>
      </c>
      <c r="L8" s="10" t="s">
        <v>30</v>
      </c>
    </row>
    <row r="9" spans="1:17" x14ac:dyDescent="0.2">
      <c r="A9" t="s">
        <v>1</v>
      </c>
      <c r="B9">
        <v>60</v>
      </c>
      <c r="C9">
        <v>1000</v>
      </c>
      <c r="D9">
        <f>60000/6.28</f>
        <v>9554.1401273885349</v>
      </c>
      <c r="G9" s="8">
        <v>0.312</v>
      </c>
      <c r="H9" s="9"/>
      <c r="I9" s="10">
        <f>G9*I6/(21.15*3.6*3.6)</f>
        <v>3.0737777777777781E-3</v>
      </c>
    </row>
    <row r="10" spans="1:17" x14ac:dyDescent="0.2">
      <c r="A10" t="s">
        <v>33</v>
      </c>
      <c r="B10" s="6">
        <v>1.3826000000000001</v>
      </c>
      <c r="C10" t="s">
        <v>32</v>
      </c>
    </row>
    <row r="12" spans="1:17" x14ac:dyDescent="0.2">
      <c r="E12" t="s">
        <v>0</v>
      </c>
      <c r="F12" t="s">
        <v>7</v>
      </c>
      <c r="H12" t="s">
        <v>2</v>
      </c>
      <c r="J12" t="s">
        <v>8</v>
      </c>
      <c r="L12" t="s">
        <v>9</v>
      </c>
      <c r="N12" t="s">
        <v>10</v>
      </c>
      <c r="P12" t="s">
        <v>11</v>
      </c>
    </row>
    <row r="13" spans="1:17" x14ac:dyDescent="0.2">
      <c r="A13" t="s">
        <v>34</v>
      </c>
      <c r="B13" t="s">
        <v>18</v>
      </c>
      <c r="C13" t="s">
        <v>35</v>
      </c>
      <c r="F13" t="s">
        <v>4</v>
      </c>
      <c r="G13" t="s">
        <v>6</v>
      </c>
      <c r="H13" t="s">
        <v>4</v>
      </c>
      <c r="I13" t="s">
        <v>6</v>
      </c>
      <c r="J13" t="s">
        <v>4</v>
      </c>
      <c r="K13" t="s">
        <v>6</v>
      </c>
      <c r="L13" t="s">
        <v>4</v>
      </c>
      <c r="M13" t="s">
        <v>6</v>
      </c>
      <c r="N13" t="s">
        <v>4</v>
      </c>
      <c r="O13" t="s">
        <v>6</v>
      </c>
      <c r="P13" t="s">
        <v>4</v>
      </c>
      <c r="Q13" t="s">
        <v>6</v>
      </c>
    </row>
    <row r="14" spans="1:17" x14ac:dyDescent="0.2">
      <c r="A14">
        <v>140</v>
      </c>
      <c r="B14">
        <v>1000</v>
      </c>
      <c r="C14">
        <f>A14*B14/9554</f>
        <v>14.653548252041031</v>
      </c>
      <c r="E14">
        <f>(1-E$5)*A14*$C$2/$I$2</f>
        <v>4900.364544883867</v>
      </c>
      <c r="F14" s="24">
        <f>(E14-$I$9*G14^2-K$6-K$8*G14/3.6)/$K$2</f>
        <v>3.1496293314560151</v>
      </c>
      <c r="G14">
        <f t="shared" ref="G14:G22" si="0">B14*$I$2*6.28*3.6/(60*$C$2)</f>
        <v>8.6119307274924655</v>
      </c>
    </row>
    <row r="15" spans="1:17" x14ac:dyDescent="0.2">
      <c r="A15">
        <v>250</v>
      </c>
      <c r="B15">
        <v>1500</v>
      </c>
      <c r="C15">
        <f t="shared" ref="C15:C27" si="1">A15*B15/9554</f>
        <v>39.2505756751099</v>
      </c>
      <c r="E15">
        <f t="shared" ref="E15:E27" si="2">(1-E$5)*A15*$C$2/$I$2</f>
        <v>8750.6509730069047</v>
      </c>
      <c r="F15" s="24">
        <f t="shared" ref="F15:F27" si="3">(E15-$I$9*G15^2-K$6-K$8*G15/3.6)/$K$2</f>
        <v>5.7146307837344219</v>
      </c>
      <c r="G15">
        <f t="shared" si="0"/>
        <v>12.917896091238699</v>
      </c>
    </row>
    <row r="16" spans="1:17" x14ac:dyDescent="0.2">
      <c r="A16">
        <v>310</v>
      </c>
      <c r="B16">
        <v>2000</v>
      </c>
      <c r="C16">
        <f t="shared" si="1"/>
        <v>64.894285116181706</v>
      </c>
      <c r="E16">
        <f t="shared" si="2"/>
        <v>10850.807206528561</v>
      </c>
      <c r="F16" s="24">
        <f t="shared" si="3"/>
        <v>7.1128027836761296</v>
      </c>
      <c r="G16">
        <f t="shared" si="0"/>
        <v>17.223861454984931</v>
      </c>
    </row>
    <row r="17" spans="1:17" x14ac:dyDescent="0.2">
      <c r="A17">
        <v>350</v>
      </c>
      <c r="B17">
        <v>2500</v>
      </c>
      <c r="C17">
        <f t="shared" si="1"/>
        <v>91.584676575256438</v>
      </c>
      <c r="E17">
        <f t="shared" si="2"/>
        <v>12250.911362209667</v>
      </c>
      <c r="F17" s="24">
        <f t="shared" si="3"/>
        <v>8.0441974091216899</v>
      </c>
      <c r="G17">
        <f t="shared" si="0"/>
        <v>21.529826818731166</v>
      </c>
    </row>
    <row r="18" spans="1:17" x14ac:dyDescent="0.2">
      <c r="A18">
        <v>350</v>
      </c>
      <c r="B18">
        <v>3000</v>
      </c>
      <c r="C18">
        <f t="shared" si="1"/>
        <v>109.90161189030772</v>
      </c>
      <c r="E18">
        <f t="shared" si="2"/>
        <v>12250.911362209667</v>
      </c>
      <c r="F18" s="24">
        <f t="shared" si="3"/>
        <v>8.0421132748440645</v>
      </c>
      <c r="G18">
        <f t="shared" si="0"/>
        <v>25.835792182477398</v>
      </c>
    </row>
    <row r="19" spans="1:17" x14ac:dyDescent="0.2">
      <c r="A19">
        <v>350</v>
      </c>
      <c r="B19">
        <v>3500</v>
      </c>
      <c r="C19">
        <f t="shared" si="1"/>
        <v>128.21854720535902</v>
      </c>
      <c r="E19">
        <f t="shared" si="2"/>
        <v>12250.911362209667</v>
      </c>
      <c r="F19" s="24">
        <f t="shared" si="3"/>
        <v>8.0399531512973255</v>
      </c>
      <c r="G19">
        <f t="shared" si="0"/>
        <v>30.14175754622363</v>
      </c>
      <c r="H19" s="24">
        <f t="shared" ref="H19:H27" si="4">(A19*$C$3-$I$9*I19^2-K$6-K$8*I19/3.6)/($I$2*K$2)</f>
        <v>6.4067438925468805</v>
      </c>
      <c r="I19">
        <f>B19*$I$2*6.28*3.6/(60*$C$3)</f>
        <v>45.04312745787918</v>
      </c>
      <c r="J19" s="24">
        <f t="shared" ref="J19:J27" si="5">(A19*$C$4-$I$9*K19^2-K$6-K$8*K19/3.6)/($I$2*K$2)</f>
        <v>4.4306664525722983</v>
      </c>
      <c r="K19">
        <f>B19*$I$2*6.28*3.6/(60*$C$4)</f>
        <v>62.931683791151201</v>
      </c>
    </row>
    <row r="20" spans="1:17" x14ac:dyDescent="0.2">
      <c r="A20">
        <v>350</v>
      </c>
      <c r="B20">
        <v>4000</v>
      </c>
      <c r="C20">
        <f t="shared" si="1"/>
        <v>146.53548252041031</v>
      </c>
      <c r="E20">
        <f t="shared" si="2"/>
        <v>12250.911362209667</v>
      </c>
      <c r="F20" s="24">
        <f t="shared" si="3"/>
        <v>8.0377170384814765</v>
      </c>
      <c r="G20">
        <f t="shared" si="0"/>
        <v>34.447722909969862</v>
      </c>
      <c r="H20" s="24">
        <f t="shared" si="4"/>
        <v>6.3949339695316576</v>
      </c>
      <c r="I20">
        <f>B20*$I$2*6.28*3.6/(60*$C$3)</f>
        <v>51.477859951861916</v>
      </c>
      <c r="J20" s="24">
        <f t="shared" si="5"/>
        <v>4.4119497645870371</v>
      </c>
      <c r="K20">
        <f>B20*$I$2*6.28*3.6/(60*$C$4)</f>
        <v>71.921924332744226</v>
      </c>
    </row>
    <row r="21" spans="1:17" x14ac:dyDescent="0.2">
      <c r="A21">
        <v>350</v>
      </c>
      <c r="B21">
        <v>4500</v>
      </c>
      <c r="C21">
        <f t="shared" si="1"/>
        <v>164.85241783546158</v>
      </c>
      <c r="E21">
        <f t="shared" si="2"/>
        <v>12250.911362209667</v>
      </c>
      <c r="F21" s="24">
        <f t="shared" si="3"/>
        <v>8.0354049363965121</v>
      </c>
      <c r="G21">
        <f t="shared" si="0"/>
        <v>38.753688273716101</v>
      </c>
      <c r="H21" s="24">
        <f t="shared" si="4"/>
        <v>6.3825914155333416</v>
      </c>
      <c r="I21">
        <f>B21*$I$2*6.28*3.6/(60*$C$3)</f>
        <v>57.912592445844666</v>
      </c>
      <c r="J21" s="24">
        <f t="shared" si="5"/>
        <v>4.3921933765747694</v>
      </c>
      <c r="K21">
        <f>B21*$I$2*6.28*3.6/(60*$C$4)</f>
        <v>80.912164874337265</v>
      </c>
    </row>
    <row r="22" spans="1:17" x14ac:dyDescent="0.2">
      <c r="A22">
        <v>350</v>
      </c>
      <c r="B22">
        <v>5000</v>
      </c>
      <c r="C22">
        <f t="shared" si="1"/>
        <v>183.16935315051288</v>
      </c>
      <c r="E22">
        <f t="shared" si="2"/>
        <v>12250.911362209667</v>
      </c>
      <c r="F22" s="24">
        <f t="shared" si="3"/>
        <v>8.033016845042436</v>
      </c>
      <c r="G22">
        <f t="shared" si="0"/>
        <v>43.059653637462333</v>
      </c>
      <c r="H22" s="24">
        <f t="shared" si="4"/>
        <v>6.3697162305519308</v>
      </c>
      <c r="I22">
        <f>B22*$I$2*6.28*3.6/(60*$C$3)</f>
        <v>64.347324939827402</v>
      </c>
      <c r="J22" s="24">
        <f t="shared" si="5"/>
        <v>4.3713972885354933</v>
      </c>
      <c r="K22">
        <f>B22*$I$2*6.28*3.6/(60*$C$4)</f>
        <v>89.902405415930289</v>
      </c>
    </row>
    <row r="23" spans="1:17" x14ac:dyDescent="0.2">
      <c r="A23">
        <v>330</v>
      </c>
      <c r="B23">
        <v>5500</v>
      </c>
      <c r="C23">
        <f t="shared" si="1"/>
        <v>189.97278626753192</v>
      </c>
      <c r="E23">
        <f t="shared" si="2"/>
        <v>11550.859284369115</v>
      </c>
      <c r="J23" s="24">
        <f t="shared" si="5"/>
        <v>4.0701473971003042</v>
      </c>
      <c r="K23">
        <f>B23*$I$2*6.28*3.6/(60*$C$4)</f>
        <v>98.8926459575233</v>
      </c>
    </row>
    <row r="24" spans="1:17" x14ac:dyDescent="0.2">
      <c r="A24">
        <v>310</v>
      </c>
      <c r="B24">
        <v>6000</v>
      </c>
      <c r="C24">
        <f t="shared" si="1"/>
        <v>194.6828553485451</v>
      </c>
      <c r="E24">
        <f t="shared" si="2"/>
        <v>10850.807206528561</v>
      </c>
    </row>
    <row r="25" spans="1:17" x14ac:dyDescent="0.2">
      <c r="A25">
        <v>280</v>
      </c>
      <c r="B25">
        <v>6500</v>
      </c>
      <c r="C25">
        <f t="shared" si="1"/>
        <v>190.4961272765334</v>
      </c>
      <c r="E25">
        <f t="shared" si="2"/>
        <v>9800.729089767734</v>
      </c>
    </row>
    <row r="26" spans="1:17" hidden="1" x14ac:dyDescent="0.2">
      <c r="A26">
        <v>0</v>
      </c>
      <c r="B26">
        <v>7000</v>
      </c>
      <c r="C26">
        <f t="shared" si="1"/>
        <v>0</v>
      </c>
      <c r="E26">
        <f t="shared" si="2"/>
        <v>0</v>
      </c>
      <c r="F26">
        <f t="shared" si="3"/>
        <v>-0.14456965453811566</v>
      </c>
      <c r="G26">
        <f>B26*$I$2*6.28*3.6/(60*$C$2)</f>
        <v>60.28351509244726</v>
      </c>
      <c r="H26">
        <f t="shared" si="4"/>
        <v>-0.51878564657439075</v>
      </c>
      <c r="I26">
        <f>B26*$I$2*6.28*3.6/(60*$C$3)</f>
        <v>90.08625491575836</v>
      </c>
      <c r="J26">
        <f t="shared" si="5"/>
        <v>-0.61193087284753223</v>
      </c>
      <c r="K26">
        <f>B26*$I$2*6.28*3.6/(60*$C$4)</f>
        <v>125.8633675823024</v>
      </c>
      <c r="L26">
        <f t="shared" ref="L26:L27" si="6">(A26*$C$5-$I$9*M26^2-K$6-K$8*M26/3.6)/($I$2*K$2)</f>
        <v>-0.75206306818723145</v>
      </c>
      <c r="M26">
        <f>B26*$I$2*6.28*3.6/(60*$C$5)</f>
        <v>170.74487850312343</v>
      </c>
      <c r="N26">
        <f t="shared" ref="N26:N27" si="7">(A26*$C$6-$I$9*O26^2-K$6-K$8*O26/3.6)/($I$2*K$2)</f>
        <v>-0.96333619379275626</v>
      </c>
      <c r="O26">
        <f>B26*$I$2*6.28*3.6/(60*$C$6)</f>
        <v>226.76670595702245</v>
      </c>
      <c r="P26">
        <f t="shared" ref="P26:P27" si="8">(A26*$C$7-$I$9*Q26^2-K$6-K$8*Q26/3.6)/($I$2*K$2)</f>
        <v>-1.2037218735771271</v>
      </c>
      <c r="Q26">
        <f>B26*$I$2*6.28*3.6/(60*$C$7)</f>
        <v>280.4608915054668</v>
      </c>
    </row>
    <row r="27" spans="1:17" hidden="1" x14ac:dyDescent="0.2">
      <c r="A27">
        <v>0</v>
      </c>
      <c r="B27">
        <v>7500</v>
      </c>
      <c r="C27">
        <f t="shared" si="1"/>
        <v>0</v>
      </c>
      <c r="E27">
        <f t="shared" si="2"/>
        <v>0</v>
      </c>
      <c r="F27">
        <f t="shared" si="3"/>
        <v>-0.14733769223775861</v>
      </c>
      <c r="G27">
        <f>B27*$I$2*6.28*3.6/(60*$C$2)</f>
        <v>64.589480456193499</v>
      </c>
      <c r="H27">
        <f t="shared" si="4"/>
        <v>-0.53432398647127122</v>
      </c>
      <c r="I27">
        <f>B27*$I$2*6.28*3.6/(60*$C$3)</f>
        <v>96.52098740974111</v>
      </c>
      <c r="J27">
        <f t="shared" si="5"/>
        <v>-0.63792546102184577</v>
      </c>
      <c r="K27">
        <f>B27*$I$2*6.28*3.6/(60*$C$4)</f>
        <v>134.85360812389544</v>
      </c>
      <c r="L27">
        <f t="shared" si="6"/>
        <v>-0.79461981439765073</v>
      </c>
      <c r="M27">
        <f>B27*$I$2*6.28*3.6/(60*$C$5)</f>
        <v>182.94094125334652</v>
      </c>
      <c r="N27">
        <f t="shared" si="7"/>
        <v>-1.0319455718094259</v>
      </c>
      <c r="O27">
        <f>B27*$I$2*6.28*3.6/(60*$C$6)</f>
        <v>242.96432781109547</v>
      </c>
      <c r="P27">
        <f t="shared" si="8"/>
        <v>-1.3029077049120477</v>
      </c>
      <c r="Q27">
        <f>B27*$I$2*6.28*3.6/(60*$C$7)</f>
        <v>300.49381232728592</v>
      </c>
    </row>
    <row r="64" spans="1:5" x14ac:dyDescent="0.2">
      <c r="A64" t="s">
        <v>3</v>
      </c>
      <c r="B64" t="s">
        <v>5</v>
      </c>
      <c r="D64" t="s">
        <v>3</v>
      </c>
      <c r="E64" t="s">
        <v>5</v>
      </c>
    </row>
    <row r="65" spans="1:5" x14ac:dyDescent="0.2">
      <c r="A65">
        <v>3.1496293314560151</v>
      </c>
      <c r="B65">
        <v>8.6119307274924655</v>
      </c>
      <c r="D65">
        <v>3.1496293314560151</v>
      </c>
      <c r="E65">
        <v>8.6119307274924655</v>
      </c>
    </row>
    <row r="66" spans="1:5" x14ac:dyDescent="0.2">
      <c r="A66">
        <v>5.7146307837344219</v>
      </c>
      <c r="B66">
        <v>12.917896091238699</v>
      </c>
      <c r="D66">
        <v>5.7146307837344219</v>
      </c>
      <c r="E66">
        <v>12.917896091238699</v>
      </c>
    </row>
    <row r="67" spans="1:5" x14ac:dyDescent="0.2">
      <c r="A67">
        <v>7.1128027836761296</v>
      </c>
      <c r="B67">
        <v>17.223861454984931</v>
      </c>
      <c r="D67">
        <v>7.1128027836761296</v>
      </c>
      <c r="E67">
        <v>17.223861454984931</v>
      </c>
    </row>
    <row r="68" spans="1:5" x14ac:dyDescent="0.2">
      <c r="A68">
        <v>8.0441974091216899</v>
      </c>
      <c r="B68">
        <v>21.529826818731166</v>
      </c>
      <c r="D68">
        <v>8.0441974091216899</v>
      </c>
      <c r="E68">
        <v>21.529826818731166</v>
      </c>
    </row>
    <row r="69" spans="1:5" x14ac:dyDescent="0.2">
      <c r="A69">
        <v>8.0421132748440645</v>
      </c>
      <c r="B69">
        <v>25.835792182477398</v>
      </c>
      <c r="D69">
        <v>8.0421132748440645</v>
      </c>
      <c r="E69">
        <v>25.835792182477398</v>
      </c>
    </row>
    <row r="70" spans="1:5" x14ac:dyDescent="0.2">
      <c r="A70">
        <v>8.0399531512973255</v>
      </c>
      <c r="B70">
        <v>30.14175754622363</v>
      </c>
      <c r="D70">
        <v>8.0399531512973255</v>
      </c>
      <c r="E70">
        <v>30.14175754622363</v>
      </c>
    </row>
    <row r="71" spans="1:5" x14ac:dyDescent="0.2">
      <c r="A71">
        <v>8.0377170384814765</v>
      </c>
      <c r="B71">
        <v>34.447722909969862</v>
      </c>
      <c r="D71">
        <v>8.0377170384814765</v>
      </c>
      <c r="E71">
        <v>34.447722909969862</v>
      </c>
    </row>
    <row r="72" spans="1:5" x14ac:dyDescent="0.2">
      <c r="A72">
        <v>8.0354049363965121</v>
      </c>
      <c r="B72">
        <v>38.753688273716101</v>
      </c>
      <c r="D72">
        <v>8.0354049363965121</v>
      </c>
      <c r="E72">
        <v>38.753688273716101</v>
      </c>
    </row>
    <row r="73" spans="1:5" x14ac:dyDescent="0.2">
      <c r="A73">
        <v>8.033016845042436</v>
      </c>
      <c r="B73">
        <v>43.059653637462333</v>
      </c>
      <c r="D73">
        <v>8.033016845042436</v>
      </c>
      <c r="E73">
        <v>43.059653637462333</v>
      </c>
    </row>
    <row r="74" spans="1:5" x14ac:dyDescent="0.2">
      <c r="A74">
        <v>7.5638513791922115</v>
      </c>
      <c r="B74">
        <v>47.365619001208557</v>
      </c>
      <c r="D74">
        <v>6.4067438925468805</v>
      </c>
      <c r="E74">
        <v>45.04312745787918</v>
      </c>
    </row>
    <row r="75" spans="1:5" x14ac:dyDescent="0.2">
      <c r="A75">
        <v>7.0946099240728717</v>
      </c>
      <c r="B75">
        <v>51.671584364954796</v>
      </c>
      <c r="D75">
        <v>6.3949339695316576</v>
      </c>
      <c r="E75">
        <v>51.477859951861916</v>
      </c>
    </row>
    <row r="76" spans="1:5" x14ac:dyDescent="0.2">
      <c r="A76">
        <v>6.3919417870709037</v>
      </c>
      <c r="B76">
        <v>55.977549728701035</v>
      </c>
      <c r="D76">
        <v>6.3825914155333416</v>
      </c>
      <c r="E76">
        <v>57.912592445844666</v>
      </c>
    </row>
    <row r="77" spans="1:5" x14ac:dyDescent="0.2">
      <c r="A77">
        <v>6.3825914155333416</v>
      </c>
      <c r="B77">
        <v>57.912592445844666</v>
      </c>
      <c r="D77">
        <v>6.3697162305519308</v>
      </c>
      <c r="E77">
        <v>64.347324939827402</v>
      </c>
    </row>
    <row r="78" spans="1:5" x14ac:dyDescent="0.2">
      <c r="A78">
        <v>6.3697162305519308</v>
      </c>
      <c r="B78">
        <v>64.347324939827402</v>
      </c>
      <c r="D78">
        <v>4.4306664525722983</v>
      </c>
      <c r="E78">
        <v>62.931683791151201</v>
      </c>
    </row>
    <row r="79" spans="1:5" x14ac:dyDescent="0.2">
      <c r="A79">
        <v>5.9659269958805847</v>
      </c>
      <c r="B79">
        <v>70.782057433810138</v>
      </c>
      <c r="D79">
        <v>4.4119497645870371</v>
      </c>
      <c r="E79">
        <v>71.921924332744226</v>
      </c>
    </row>
    <row r="80" spans="1:5" x14ac:dyDescent="0.2">
      <c r="A80">
        <v>5.5616051302261438</v>
      </c>
      <c r="B80">
        <v>77.216789927792888</v>
      </c>
      <c r="D80">
        <v>4.3921933765747694</v>
      </c>
      <c r="E80">
        <v>80.912164874337265</v>
      </c>
    </row>
    <row r="81" spans="1:5" x14ac:dyDescent="0.2">
      <c r="A81">
        <v>4.9615599242351882</v>
      </c>
      <c r="B81">
        <v>83.651522421775638</v>
      </c>
      <c r="D81">
        <v>4.3713972885354933</v>
      </c>
      <c r="E81">
        <v>89.902405415930289</v>
      </c>
    </row>
    <row r="82" spans="1:5" x14ac:dyDescent="0.2">
      <c r="A82">
        <v>4.3921933765747694</v>
      </c>
      <c r="B82">
        <v>80.912164874337265</v>
      </c>
      <c r="D82">
        <v>4.0701473971003042</v>
      </c>
      <c r="E82">
        <v>98.8926459575233</v>
      </c>
    </row>
    <row r="83" spans="1:5" x14ac:dyDescent="0.2">
      <c r="A83">
        <v>4.3713972885354933</v>
      </c>
      <c r="B83">
        <v>89.902405415930289</v>
      </c>
    </row>
    <row r="84" spans="1:5" x14ac:dyDescent="0.2">
      <c r="A84">
        <v>4.0701473971003042</v>
      </c>
      <c r="B84">
        <v>98.8926459575233</v>
      </c>
    </row>
  </sheetData>
  <mergeCells count="1">
    <mergeCell ref="K5:L5"/>
  </mergeCells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"/>
  <sheetViews>
    <sheetView topLeftCell="A33" zoomScale="70" zoomScaleNormal="70" workbookViewId="0">
      <selection activeCell="I56" sqref="I56"/>
    </sheetView>
  </sheetViews>
  <sheetFormatPr defaultRowHeight="14.25" x14ac:dyDescent="0.2"/>
  <cols>
    <col min="3" max="3" width="10.5" customWidth="1"/>
    <col min="4" max="4" width="8" customWidth="1"/>
    <col min="5" max="5" width="9" customWidth="1"/>
    <col min="11" max="11" width="13" bestFit="1" customWidth="1"/>
    <col min="14" max="14" width="9" customWidth="1"/>
  </cols>
  <sheetData>
    <row r="1" spans="1:22" x14ac:dyDescent="0.2">
      <c r="A1" s="31" t="s">
        <v>39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22" x14ac:dyDescent="0.2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22" x14ac:dyDescent="0.2">
      <c r="A3" s="13" t="s">
        <v>12</v>
      </c>
      <c r="B3" s="16" t="s">
        <v>13</v>
      </c>
      <c r="C3" s="15" t="s">
        <v>14</v>
      </c>
      <c r="E3" s="13" t="s">
        <v>15</v>
      </c>
      <c r="F3" s="14"/>
      <c r="G3" s="15"/>
      <c r="I3" s="16" t="s">
        <v>31</v>
      </c>
      <c r="K3" s="16" t="s">
        <v>16</v>
      </c>
      <c r="N3" t="s">
        <v>37</v>
      </c>
      <c r="O3" s="23" t="s">
        <v>36</v>
      </c>
    </row>
    <row r="4" spans="1:22" x14ac:dyDescent="0.2">
      <c r="A4" s="5">
        <v>2.923</v>
      </c>
      <c r="B4" s="17">
        <v>6.8</v>
      </c>
      <c r="C4" s="7">
        <f>A4*B$4</f>
        <v>19.8764</v>
      </c>
      <c r="E4" s="8">
        <v>225</v>
      </c>
      <c r="F4" s="9">
        <v>40</v>
      </c>
      <c r="G4" s="10">
        <v>18</v>
      </c>
      <c r="I4" s="12">
        <f>(E4*F4*2/100+G4*25.4)/2000</f>
        <v>0.31860000000000005</v>
      </c>
      <c r="K4" s="12">
        <v>1500</v>
      </c>
    </row>
    <row r="5" spans="1:22" x14ac:dyDescent="0.2">
      <c r="A5" s="5">
        <v>1.956</v>
      </c>
      <c r="B5" s="17"/>
      <c r="C5" s="7">
        <f>A5*B$4</f>
        <v>13.300799999999999</v>
      </c>
    </row>
    <row r="6" spans="1:22" ht="42.75" x14ac:dyDescent="0.2">
      <c r="A6" s="5">
        <v>1.4</v>
      </c>
      <c r="B6" s="17"/>
      <c r="C6" s="7">
        <f>A6*B$4</f>
        <v>9.52</v>
      </c>
      <c r="E6" s="19" t="s">
        <v>22</v>
      </c>
      <c r="G6" s="2" t="s">
        <v>23</v>
      </c>
      <c r="H6" s="3"/>
      <c r="I6" s="4"/>
      <c r="K6" s="22" t="s">
        <v>28</v>
      </c>
      <c r="Q6" s="26"/>
    </row>
    <row r="7" spans="1:22" x14ac:dyDescent="0.2">
      <c r="A7" s="5">
        <v>1.032</v>
      </c>
      <c r="B7" s="17"/>
      <c r="C7" s="7">
        <f>A7*B$4</f>
        <v>7.0175999999999998</v>
      </c>
      <c r="E7" s="18">
        <v>0.2</v>
      </c>
      <c r="G7" s="20" t="s">
        <v>20</v>
      </c>
      <c r="H7" s="1" t="s">
        <v>21</v>
      </c>
      <c r="I7" s="21" t="s">
        <v>25</v>
      </c>
      <c r="K7" s="27" t="s">
        <v>27</v>
      </c>
      <c r="L7" s="28"/>
    </row>
    <row r="8" spans="1:22" x14ac:dyDescent="0.2">
      <c r="A8" s="2">
        <v>1.0760000000000001</v>
      </c>
      <c r="B8" s="11">
        <v>3.444</v>
      </c>
      <c r="C8" s="4">
        <f>A8*B$8</f>
        <v>3.7057440000000001</v>
      </c>
      <c r="G8" s="5">
        <v>1512</v>
      </c>
      <c r="H8" s="6">
        <v>1786</v>
      </c>
      <c r="I8" s="7">
        <f>(G8*H8)/1000000</f>
        <v>2.7004320000000002</v>
      </c>
      <c r="K8" s="5">
        <f>K4*9.81*0.0116</f>
        <v>170.69399999999999</v>
      </c>
      <c r="L8" s="7"/>
    </row>
    <row r="9" spans="1:22" x14ac:dyDescent="0.2">
      <c r="A9" s="8">
        <v>0.87</v>
      </c>
      <c r="B9" s="12"/>
      <c r="C9" s="10">
        <f>A9*B$8</f>
        <v>2.9962800000000001</v>
      </c>
      <c r="G9" s="5"/>
      <c r="H9" s="6"/>
      <c r="I9" s="7"/>
      <c r="K9" s="5" t="s">
        <v>29</v>
      </c>
      <c r="L9" s="7"/>
    </row>
    <row r="10" spans="1:22" x14ac:dyDescent="0.2">
      <c r="G10" s="20" t="s">
        <v>24</v>
      </c>
      <c r="H10" s="1"/>
      <c r="I10" s="21" t="s">
        <v>26</v>
      </c>
      <c r="K10" s="8">
        <f>K4*9.81*0.000142</f>
        <v>2.0895300000000003</v>
      </c>
      <c r="L10" s="10" t="s">
        <v>30</v>
      </c>
    </row>
    <row r="11" spans="1:22" x14ac:dyDescent="0.2">
      <c r="A11" t="s">
        <v>1</v>
      </c>
      <c r="B11">
        <v>60</v>
      </c>
      <c r="C11">
        <v>1000</v>
      </c>
      <c r="D11">
        <f>60000/6.28</f>
        <v>9554.1401273885349</v>
      </c>
      <c r="G11" s="8">
        <v>0.312</v>
      </c>
      <c r="H11" s="9"/>
      <c r="I11" s="10">
        <f>G11*I8/(21.15*3.6*3.6)</f>
        <v>3.0737777777777781E-3</v>
      </c>
    </row>
    <row r="12" spans="1:22" x14ac:dyDescent="0.2">
      <c r="G12" s="6"/>
      <c r="H12" s="6"/>
      <c r="I12" s="6"/>
    </row>
    <row r="13" spans="1:22" ht="14.25" customHeight="1" x14ac:dyDescent="0.2">
      <c r="G13" s="6"/>
      <c r="H13" s="6"/>
      <c r="I13" s="6"/>
      <c r="P13" s="32" t="s">
        <v>41</v>
      </c>
      <c r="Q13" s="32"/>
      <c r="R13" s="32"/>
      <c r="S13" s="32"/>
      <c r="T13" s="32"/>
      <c r="U13" s="32"/>
      <c r="V13" s="32"/>
    </row>
    <row r="14" spans="1:22" x14ac:dyDescent="0.2">
      <c r="G14" s="6"/>
      <c r="H14" s="6"/>
      <c r="I14" s="6"/>
      <c r="P14" s="32"/>
      <c r="Q14" s="32"/>
      <c r="R14" s="32"/>
      <c r="S14" s="32"/>
      <c r="T14" s="32"/>
      <c r="U14" s="32"/>
      <c r="V14" s="32"/>
    </row>
    <row r="15" spans="1:22" x14ac:dyDescent="0.2">
      <c r="G15" s="6"/>
      <c r="H15" s="6"/>
      <c r="I15" s="6"/>
      <c r="P15" s="32"/>
      <c r="Q15" s="32"/>
      <c r="R15" s="32"/>
      <c r="S15" s="32"/>
      <c r="T15" s="32"/>
      <c r="U15" s="32"/>
      <c r="V15" s="32"/>
    </row>
    <row r="16" spans="1:22" x14ac:dyDescent="0.2">
      <c r="G16" s="6"/>
      <c r="H16" s="6"/>
      <c r="I16" s="6"/>
      <c r="P16" s="32"/>
      <c r="Q16" s="32"/>
      <c r="R16" s="32"/>
      <c r="S16" s="32"/>
      <c r="T16" s="32"/>
      <c r="U16" s="32"/>
      <c r="V16" s="32"/>
    </row>
    <row r="17" spans="7:22" x14ac:dyDescent="0.2">
      <c r="G17" s="6"/>
      <c r="H17" s="6"/>
      <c r="I17" s="6"/>
      <c r="P17" s="32"/>
      <c r="Q17" s="32"/>
      <c r="R17" s="32"/>
      <c r="S17" s="32"/>
      <c r="T17" s="32"/>
      <c r="U17" s="32"/>
      <c r="V17" s="32"/>
    </row>
    <row r="18" spans="7:22" x14ac:dyDescent="0.2">
      <c r="G18" s="6"/>
      <c r="H18" s="6"/>
      <c r="I18" s="6"/>
      <c r="P18" s="32"/>
      <c r="Q18" s="32"/>
      <c r="R18" s="32"/>
      <c r="S18" s="32"/>
      <c r="T18" s="32"/>
      <c r="U18" s="32"/>
      <c r="V18" s="32"/>
    </row>
    <row r="19" spans="7:22" x14ac:dyDescent="0.2">
      <c r="G19" s="6"/>
      <c r="H19" s="6"/>
      <c r="I19" s="6"/>
      <c r="P19" s="32"/>
      <c r="Q19" s="32"/>
      <c r="R19" s="32"/>
      <c r="S19" s="32"/>
      <c r="T19" s="32"/>
      <c r="U19" s="32"/>
      <c r="V19" s="32"/>
    </row>
    <row r="20" spans="7:22" x14ac:dyDescent="0.2">
      <c r="G20" s="6"/>
      <c r="H20" s="6"/>
      <c r="I20" s="6"/>
      <c r="P20" s="32"/>
      <c r="Q20" s="32"/>
      <c r="R20" s="32"/>
      <c r="S20" s="32"/>
      <c r="T20" s="32"/>
      <c r="U20" s="32"/>
      <c r="V20" s="32"/>
    </row>
    <row r="21" spans="7:22" x14ac:dyDescent="0.2">
      <c r="G21" s="6"/>
      <c r="H21" s="6"/>
      <c r="I21" s="6"/>
      <c r="P21" s="32"/>
      <c r="Q21" s="32"/>
      <c r="R21" s="32"/>
      <c r="S21" s="32"/>
      <c r="T21" s="32"/>
      <c r="U21" s="32"/>
      <c r="V21" s="32"/>
    </row>
    <row r="22" spans="7:22" x14ac:dyDescent="0.2">
      <c r="G22" s="6"/>
      <c r="H22" s="6"/>
      <c r="I22" s="6"/>
      <c r="P22" s="32"/>
      <c r="Q22" s="32"/>
      <c r="R22" s="32"/>
      <c r="S22" s="32"/>
      <c r="T22" s="32"/>
      <c r="U22" s="32"/>
      <c r="V22" s="32"/>
    </row>
    <row r="23" spans="7:22" x14ac:dyDescent="0.2">
      <c r="G23" s="6"/>
      <c r="H23" s="6"/>
      <c r="I23" s="6"/>
      <c r="P23" s="32"/>
      <c r="Q23" s="32"/>
      <c r="R23" s="32"/>
      <c r="S23" s="32"/>
      <c r="T23" s="32"/>
      <c r="U23" s="32"/>
      <c r="V23" s="32"/>
    </row>
    <row r="24" spans="7:22" x14ac:dyDescent="0.2">
      <c r="G24" s="6"/>
      <c r="H24" s="6"/>
      <c r="I24" s="6"/>
      <c r="P24" s="32"/>
      <c r="Q24" s="32"/>
      <c r="R24" s="32"/>
      <c r="S24" s="32"/>
      <c r="T24" s="32"/>
      <c r="U24" s="32"/>
      <c r="V24" s="32"/>
    </row>
    <row r="25" spans="7:22" x14ac:dyDescent="0.2">
      <c r="G25" s="6"/>
      <c r="H25" s="6"/>
      <c r="I25" s="6"/>
      <c r="P25" s="32"/>
      <c r="Q25" s="32"/>
      <c r="R25" s="32"/>
      <c r="S25" s="32"/>
      <c r="T25" s="32"/>
      <c r="U25" s="32"/>
      <c r="V25" s="32"/>
    </row>
    <row r="26" spans="7:22" x14ac:dyDescent="0.2">
      <c r="G26" s="6"/>
      <c r="H26" s="6"/>
      <c r="I26" s="6"/>
      <c r="P26" s="32"/>
      <c r="Q26" s="32"/>
      <c r="R26" s="32"/>
      <c r="S26" s="32"/>
      <c r="T26" s="32"/>
      <c r="U26" s="32"/>
      <c r="V26" s="32"/>
    </row>
    <row r="27" spans="7:22" x14ac:dyDescent="0.2">
      <c r="G27" s="6"/>
      <c r="H27" s="6"/>
      <c r="I27" s="6"/>
      <c r="P27" s="32"/>
      <c r="Q27" s="32"/>
      <c r="R27" s="32"/>
      <c r="S27" s="32"/>
      <c r="T27" s="32"/>
      <c r="U27" s="32"/>
      <c r="V27" s="32"/>
    </row>
    <row r="28" spans="7:22" x14ac:dyDescent="0.2">
      <c r="G28" s="6"/>
      <c r="H28" s="6"/>
      <c r="I28" s="6"/>
      <c r="P28" s="32"/>
      <c r="Q28" s="32"/>
      <c r="R28" s="32"/>
      <c r="S28" s="32"/>
      <c r="T28" s="32"/>
      <c r="U28" s="32"/>
      <c r="V28" s="32"/>
    </row>
    <row r="29" spans="7:22" x14ac:dyDescent="0.2">
      <c r="G29" s="6"/>
      <c r="H29" s="6"/>
      <c r="I29" s="6"/>
    </row>
    <row r="30" spans="7:22" x14ac:dyDescent="0.2">
      <c r="G30" s="6"/>
      <c r="H30" s="6"/>
      <c r="I30" s="6"/>
    </row>
    <row r="31" spans="7:22" x14ac:dyDescent="0.2">
      <c r="G31" s="6"/>
      <c r="H31" s="6"/>
      <c r="I31" s="6"/>
    </row>
    <row r="32" spans="7:22" x14ac:dyDescent="0.2">
      <c r="G32" s="6"/>
      <c r="H32" s="6"/>
      <c r="I32" s="6"/>
    </row>
    <row r="33" spans="1:17" x14ac:dyDescent="0.2">
      <c r="G33" s="6"/>
      <c r="H33" s="6"/>
      <c r="I33" s="6"/>
    </row>
    <row r="34" spans="1:17" x14ac:dyDescent="0.2">
      <c r="G34" s="6"/>
      <c r="H34" s="6"/>
      <c r="I34" s="6"/>
    </row>
    <row r="35" spans="1:17" x14ac:dyDescent="0.2">
      <c r="G35" s="6"/>
      <c r="H35" s="6"/>
      <c r="I35" s="6"/>
    </row>
    <row r="36" spans="1:17" x14ac:dyDescent="0.2">
      <c r="G36" s="6"/>
      <c r="H36" s="6"/>
      <c r="I36" s="6"/>
    </row>
    <row r="37" spans="1:17" x14ac:dyDescent="0.2">
      <c r="G37" s="6"/>
      <c r="H37" s="6"/>
      <c r="I37" s="6"/>
    </row>
    <row r="38" spans="1:17" x14ac:dyDescent="0.2">
      <c r="G38" s="6"/>
      <c r="H38" s="6"/>
      <c r="I38" s="6"/>
    </row>
    <row r="39" spans="1:17" x14ac:dyDescent="0.2">
      <c r="G39" s="6"/>
      <c r="H39" s="6"/>
      <c r="I39" s="6"/>
    </row>
    <row r="40" spans="1:17" x14ac:dyDescent="0.2">
      <c r="G40" s="6"/>
      <c r="H40" s="6"/>
      <c r="I40" s="6"/>
    </row>
    <row r="41" spans="1:17" x14ac:dyDescent="0.2">
      <c r="G41" s="6"/>
      <c r="H41" s="6"/>
      <c r="I41" s="6"/>
    </row>
    <row r="42" spans="1:17" x14ac:dyDescent="0.2">
      <c r="G42" s="6"/>
      <c r="H42" s="6"/>
      <c r="I42" s="6"/>
    </row>
    <row r="44" spans="1:17" x14ac:dyDescent="0.2">
      <c r="A44" t="s">
        <v>38</v>
      </c>
      <c r="B44">
        <v>1.3826000000000001</v>
      </c>
      <c r="C44" t="s">
        <v>32</v>
      </c>
    </row>
    <row r="45" spans="1:17" x14ac:dyDescent="0.2">
      <c r="E45" t="s">
        <v>0</v>
      </c>
      <c r="F45" t="s">
        <v>7</v>
      </c>
      <c r="H45" t="s">
        <v>2</v>
      </c>
      <c r="J45" t="s">
        <v>8</v>
      </c>
      <c r="L45" t="s">
        <v>9</v>
      </c>
      <c r="N45" t="s">
        <v>10</v>
      </c>
      <c r="P45" t="s">
        <v>11</v>
      </c>
    </row>
    <row r="46" spans="1:17" x14ac:dyDescent="0.2">
      <c r="A46" t="s">
        <v>17</v>
      </c>
      <c r="B46" t="s">
        <v>18</v>
      </c>
      <c r="C46" t="s">
        <v>19</v>
      </c>
      <c r="F46" t="s">
        <v>4</v>
      </c>
      <c r="G46" t="s">
        <v>6</v>
      </c>
      <c r="H46" t="s">
        <v>4</v>
      </c>
      <c r="I46" t="s">
        <v>6</v>
      </c>
      <c r="J46" t="s">
        <v>4</v>
      </c>
      <c r="K46" t="s">
        <v>6</v>
      </c>
      <c r="L46" t="s">
        <v>4</v>
      </c>
      <c r="M46" t="s">
        <v>6</v>
      </c>
      <c r="N46" t="s">
        <v>4</v>
      </c>
      <c r="O46" t="s">
        <v>6</v>
      </c>
      <c r="P46" t="s">
        <v>4</v>
      </c>
      <c r="Q46" t="s">
        <v>6</v>
      </c>
    </row>
    <row r="47" spans="1:17" x14ac:dyDescent="0.2">
      <c r="A47">
        <f>50*$B$44</f>
        <v>69.13</v>
      </c>
      <c r="B47">
        <v>2500</v>
      </c>
      <c r="C47">
        <f>A47*B47/9554</f>
        <v>18.089281976135648</v>
      </c>
      <c r="E47">
        <f>(1-E$7)*A47*$C$4/$I$4</f>
        <v>3450.2336020087882</v>
      </c>
      <c r="F47">
        <f>(E47-$I$11*G47^2-K$8-K$10*G47/3.6)/$K$4</f>
        <v>2.1800498358692968</v>
      </c>
      <c r="G47">
        <f t="shared" ref="G47:G60" si="0">B47*$I$4*6.28*3.6/(60*$C$4)</f>
        <v>15.099374132136607</v>
      </c>
      <c r="H47">
        <f>(A47*$C$5-$I$11*I47^2-K$8-K$10*I47/3.6)/($I$4*K$4)</f>
        <v>1.53615510329226</v>
      </c>
      <c r="I47">
        <f t="shared" ref="I47:I60" si="1">B47*$I$4*6.28*3.6/(60*$C$5)</f>
        <v>22.564146517502714</v>
      </c>
      <c r="J47">
        <f>(A47*$C$6-$I$11*K47^2-K$8-K$10*K47/3.6)/($I$4*K$4)</f>
        <v>0.97524721177919294</v>
      </c>
      <c r="K47">
        <f t="shared" ref="K47:K60" si="2">B47*$I$4*6.28*3.6/(60*$C$6)</f>
        <v>31.525336134453791</v>
      </c>
      <c r="L47">
        <f>(A47*$C$7-$I$11*M47^2-K$8-K$10*M47/3.6)/($I$4*K$4)</f>
        <v>0.59424089221979426</v>
      </c>
      <c r="M47">
        <f t="shared" ref="M47:M60" si="3">B47*$I$4*6.28*3.6/(60*$C$7)</f>
        <v>42.766928864569095</v>
      </c>
      <c r="N47">
        <f>(A47*$C$8-$I$11*O47^2-K$8-K$10*O47/3.6)/($I$4*K$4)</f>
        <v>3.8324804299543234E-2</v>
      </c>
      <c r="O47">
        <f t="shared" ref="O47:O60" si="4">B47*$I$4*6.28*3.6/(60*$C$8)</f>
        <v>80.988109270365157</v>
      </c>
      <c r="P47">
        <f>(A47*$C$9-$I$11*Q47^2-K$8-K$10*Q47/3.6)/($I$4*K$4)</f>
        <v>-0.1099356691584937</v>
      </c>
      <c r="Q47">
        <f t="shared" ref="Q47:Q60" si="5">B47*$I$4*6.28*3.6/(60*$C$9)</f>
        <v>100.16460410909529</v>
      </c>
    </row>
    <row r="48" spans="1:17" x14ac:dyDescent="0.2">
      <c r="A48">
        <f>125*$B$44</f>
        <v>172.82500000000002</v>
      </c>
      <c r="B48">
        <v>3000</v>
      </c>
      <c r="C48">
        <f t="shared" ref="C48:C60" si="6">A48*B48/9554</f>
        <v>54.267845928406956</v>
      </c>
      <c r="E48">
        <f t="shared" ref="E48:E60" si="7">(1-E$7)*A48*$C$4/$I$4</f>
        <v>8625.5840050219722</v>
      </c>
      <c r="F48">
        <f t="shared" ref="F48:F60" si="8">(E48-$I$11*G48^2-K$8-K$10*G48/3.6)/$K$4</f>
        <v>5.6289093310815694</v>
      </c>
      <c r="G48">
        <f t="shared" si="0"/>
        <v>18.119248958563929</v>
      </c>
      <c r="H48">
        <f t="shared" ref="H48:H60" si="9">(A48*$C$5-$I$11*I48^2-K$8-K$10*I48/3.6)/($I$4*K$4)</f>
        <v>4.4152480170358563</v>
      </c>
      <c r="I48">
        <f t="shared" si="1"/>
        <v>27.076975821003259</v>
      </c>
      <c r="J48">
        <f t="shared" ref="J48:J60" si="10">(A48*$C$6-$I$11*K48^2-K$8-K$10*K48/3.6)/($I$4*K$4)</f>
        <v>3.0304316459250047</v>
      </c>
      <c r="K48">
        <f t="shared" si="2"/>
        <v>37.830403361344551</v>
      </c>
      <c r="L48">
        <f t="shared" ref="L48:L60" si="11">(A48*$C$7-$I$11*M48^2-K$8-K$10*M48/3.6)/($I$4*K$4)</f>
        <v>2.1013590463463934</v>
      </c>
      <c r="M48">
        <f t="shared" si="3"/>
        <v>51.320314637482916</v>
      </c>
      <c r="N48">
        <f t="shared" ref="N48:N60" si="12">(A48*$C$8-$I$11*O48^2-K$8-K$10*O48/3.6)/($I$4*K$4)</f>
        <v>0.80416435196573088</v>
      </c>
      <c r="O48">
        <f t="shared" si="4"/>
        <v>97.185731124438206</v>
      </c>
      <c r="P48">
        <f t="shared" ref="P48:P60" si="13">(A48*$C$9-$I$11*Q48^2-K$8-K$10*Q48/3.6)/($I$4*K$4)</f>
        <v>0.48747480060010401</v>
      </c>
      <c r="Q48">
        <f t="shared" si="5"/>
        <v>120.19752493091437</v>
      </c>
    </row>
    <row r="49" spans="1:17" x14ac:dyDescent="0.2">
      <c r="A49">
        <f>140*$B$44</f>
        <v>193.56400000000002</v>
      </c>
      <c r="B49">
        <v>3500</v>
      </c>
      <c r="C49">
        <f t="shared" si="6"/>
        <v>70.909985346451762</v>
      </c>
      <c r="E49">
        <f t="shared" si="7"/>
        <v>9660.6540856246083</v>
      </c>
      <c r="F49">
        <f t="shared" si="8"/>
        <v>6.3175445690081862</v>
      </c>
      <c r="G49">
        <f t="shared" si="0"/>
        <v>21.139123784991249</v>
      </c>
      <c r="H49">
        <f t="shared" si="9"/>
        <v>4.985267142054747</v>
      </c>
      <c r="I49">
        <f t="shared" si="1"/>
        <v>31.589805124503801</v>
      </c>
      <c r="J49">
        <f t="shared" si="10"/>
        <v>3.4325809071451188</v>
      </c>
      <c r="K49">
        <f t="shared" si="2"/>
        <v>44.135470588235307</v>
      </c>
      <c r="L49">
        <f t="shared" si="11"/>
        <v>2.3893899787241839</v>
      </c>
      <c r="M49">
        <f t="shared" si="3"/>
        <v>59.873700410396729</v>
      </c>
      <c r="N49">
        <f t="shared" si="12"/>
        <v>0.9233694780002808</v>
      </c>
      <c r="O49">
        <f t="shared" si="4"/>
        <v>113.38335297851123</v>
      </c>
      <c r="P49">
        <f t="shared" si="13"/>
        <v>0.55961528109721215</v>
      </c>
      <c r="Q49">
        <f t="shared" si="5"/>
        <v>140.2304457527334</v>
      </c>
    </row>
    <row r="50" spans="1:17" x14ac:dyDescent="0.2">
      <c r="A50">
        <f>145*$B$44</f>
        <v>200.477</v>
      </c>
      <c r="B50">
        <v>4000</v>
      </c>
      <c r="C50">
        <f t="shared" si="6"/>
        <v>83.934268369269418</v>
      </c>
      <c r="E50">
        <f t="shared" si="7"/>
        <v>10005.677445825486</v>
      </c>
      <c r="F50">
        <f t="shared" si="8"/>
        <v>6.5461112843216727</v>
      </c>
      <c r="G50">
        <f t="shared" si="0"/>
        <v>24.158998611418568</v>
      </c>
      <c r="H50">
        <f t="shared" si="9"/>
        <v>5.1702223214123348</v>
      </c>
      <c r="I50">
        <f t="shared" si="1"/>
        <v>36.102634428004343</v>
      </c>
      <c r="J50">
        <f t="shared" si="10"/>
        <v>3.5587981550963672</v>
      </c>
      <c r="K50">
        <f t="shared" si="2"/>
        <v>50.440537815126063</v>
      </c>
      <c r="L50">
        <f t="shared" si="11"/>
        <v>2.4734554470430599</v>
      </c>
      <c r="M50">
        <f t="shared" si="3"/>
        <v>68.42708618331055</v>
      </c>
      <c r="N50">
        <f t="shared" si="12"/>
        <v>0.93198973820984687</v>
      </c>
      <c r="O50">
        <f t="shared" si="4"/>
        <v>129.58097483258425</v>
      </c>
      <c r="P50">
        <f t="shared" si="13"/>
        <v>0.53990874031776492</v>
      </c>
      <c r="Q50">
        <f t="shared" si="5"/>
        <v>160.26336657455246</v>
      </c>
    </row>
    <row r="51" spans="1:17" x14ac:dyDescent="0.2">
      <c r="A51">
        <f>160*$B$44</f>
        <v>221.21600000000001</v>
      </c>
      <c r="B51">
        <v>4500</v>
      </c>
      <c r="C51">
        <f t="shared" si="6"/>
        <v>104.19426418254135</v>
      </c>
      <c r="E51">
        <f t="shared" si="7"/>
        <v>11040.747526428122</v>
      </c>
      <c r="F51">
        <f t="shared" si="8"/>
        <v>7.2346717708910404</v>
      </c>
      <c r="G51">
        <f t="shared" si="0"/>
        <v>27.178873437845894</v>
      </c>
      <c r="H51">
        <f t="shared" si="9"/>
        <v>5.7397174923339813</v>
      </c>
      <c r="I51">
        <f t="shared" si="1"/>
        <v>40.615463731504889</v>
      </c>
      <c r="J51">
        <f t="shared" si="10"/>
        <v>3.959924653641484</v>
      </c>
      <c r="K51">
        <f t="shared" si="2"/>
        <v>56.745605042016834</v>
      </c>
      <c r="L51">
        <f t="shared" si="11"/>
        <v>2.7596041543789784</v>
      </c>
      <c r="M51">
        <f t="shared" si="3"/>
        <v>76.980471956224378</v>
      </c>
      <c r="N51">
        <f t="shared" si="12"/>
        <v>1.0444449549170911</v>
      </c>
      <c r="O51">
        <f t="shared" si="4"/>
        <v>145.77859668665729</v>
      </c>
      <c r="P51">
        <f t="shared" si="13"/>
        <v>0.6017243654557356</v>
      </c>
      <c r="Q51">
        <f t="shared" si="5"/>
        <v>180.29628739637155</v>
      </c>
    </row>
    <row r="52" spans="1:17" x14ac:dyDescent="0.2">
      <c r="A52">
        <f>165*$B$44</f>
        <v>228.12900000000002</v>
      </c>
      <c r="B52">
        <v>5000</v>
      </c>
      <c r="C52">
        <f t="shared" si="6"/>
        <v>119.38926104249529</v>
      </c>
      <c r="E52">
        <f t="shared" si="7"/>
        <v>11385.770886629001</v>
      </c>
      <c r="F52">
        <f t="shared" si="8"/>
        <v>7.4631637348472806</v>
      </c>
      <c r="G52">
        <f t="shared" si="0"/>
        <v>30.198748264273213</v>
      </c>
      <c r="H52">
        <f t="shared" si="9"/>
        <v>5.924148717594325</v>
      </c>
      <c r="I52">
        <f t="shared" si="1"/>
        <v>45.128293035005427</v>
      </c>
      <c r="J52">
        <f t="shared" si="10"/>
        <v>4.0851191389177366</v>
      </c>
      <c r="K52">
        <f t="shared" si="2"/>
        <v>63.050672268907583</v>
      </c>
      <c r="L52">
        <f t="shared" si="11"/>
        <v>2.841787397655982</v>
      </c>
      <c r="M52">
        <f t="shared" si="3"/>
        <v>85.533857729138191</v>
      </c>
      <c r="N52">
        <f t="shared" si="12"/>
        <v>1.0463153057993517</v>
      </c>
      <c r="O52">
        <f t="shared" si="4"/>
        <v>161.97621854073031</v>
      </c>
      <c r="P52">
        <f t="shared" si="13"/>
        <v>0.57169296931715152</v>
      </c>
      <c r="Q52">
        <f t="shared" si="5"/>
        <v>200.32920821819059</v>
      </c>
    </row>
    <row r="53" spans="1:17" x14ac:dyDescent="0.2">
      <c r="A53">
        <f>165*$B$44</f>
        <v>228.12900000000002</v>
      </c>
      <c r="B53">
        <v>5500</v>
      </c>
      <c r="C53">
        <f t="shared" si="6"/>
        <v>131.32818714674482</v>
      </c>
      <c r="E53">
        <f t="shared" si="7"/>
        <v>11385.770886629001</v>
      </c>
      <c r="F53">
        <f t="shared" si="8"/>
        <v>7.4616027496576454</v>
      </c>
      <c r="G53">
        <f t="shared" si="0"/>
        <v>33.218623090700532</v>
      </c>
      <c r="H53">
        <f t="shared" si="9"/>
        <v>5.9159169814997066</v>
      </c>
      <c r="I53">
        <f t="shared" si="1"/>
        <v>49.641122338505966</v>
      </c>
      <c r="J53">
        <f t="shared" si="10"/>
        <v>4.0720919268908062</v>
      </c>
      <c r="K53">
        <f t="shared" si="2"/>
        <v>69.355739495798332</v>
      </c>
      <c r="L53">
        <f t="shared" si="11"/>
        <v>2.8215173526430597</v>
      </c>
      <c r="M53">
        <f t="shared" si="3"/>
        <v>94.08724350205199</v>
      </c>
      <c r="N53">
        <f t="shared" si="12"/>
        <v>0.99120574643729364</v>
      </c>
      <c r="O53">
        <f t="shared" si="4"/>
        <v>178.17384039480334</v>
      </c>
      <c r="P53">
        <f t="shared" si="13"/>
        <v>0.49315684870050547</v>
      </c>
      <c r="Q53">
        <f t="shared" si="5"/>
        <v>220.36212904000962</v>
      </c>
    </row>
    <row r="54" spans="1:17" x14ac:dyDescent="0.2">
      <c r="A54">
        <f>180*$B$44</f>
        <v>248.86799999999999</v>
      </c>
      <c r="B54">
        <v>6000</v>
      </c>
      <c r="C54">
        <f t="shared" si="6"/>
        <v>156.29139627381201</v>
      </c>
      <c r="E54">
        <f t="shared" si="7"/>
        <v>12420.840967231637</v>
      </c>
      <c r="F54">
        <f t="shared" si="8"/>
        <v>8.150051109191141</v>
      </c>
      <c r="G54">
        <f t="shared" si="0"/>
        <v>36.238497917127859</v>
      </c>
      <c r="H54">
        <f t="shared" si="9"/>
        <v>6.4846262212754855</v>
      </c>
      <c r="I54">
        <f t="shared" si="1"/>
        <v>54.153951642006518</v>
      </c>
      <c r="J54">
        <f t="shared" si="10"/>
        <v>4.4716842814234266</v>
      </c>
      <c r="K54">
        <f t="shared" si="2"/>
        <v>75.660806722689102</v>
      </c>
      <c r="L54">
        <f t="shared" si="11"/>
        <v>3.1048427224161692</v>
      </c>
      <c r="M54">
        <f t="shared" si="3"/>
        <v>102.64062927496583</v>
      </c>
      <c r="N54">
        <f t="shared" si="12"/>
        <v>1.0935360991535787</v>
      </c>
      <c r="O54">
        <f t="shared" si="4"/>
        <v>194.37146224887641</v>
      </c>
      <c r="P54">
        <f t="shared" si="13"/>
        <v>0.53948519079977031</v>
      </c>
      <c r="Q54">
        <f t="shared" si="5"/>
        <v>240.39504986182874</v>
      </c>
    </row>
    <row r="55" spans="1:17" x14ac:dyDescent="0.2">
      <c r="A55">
        <f>178*$B$44</f>
        <v>246.1028</v>
      </c>
      <c r="B55">
        <v>6500</v>
      </c>
      <c r="C55">
        <f t="shared" si="6"/>
        <v>167.43439397111158</v>
      </c>
      <c r="E55">
        <f t="shared" si="7"/>
        <v>12282.831623151287</v>
      </c>
      <c r="F55">
        <f t="shared" si="8"/>
        <v>8.0564091432573566</v>
      </c>
      <c r="G55">
        <f t="shared" si="0"/>
        <v>39.258372743555185</v>
      </c>
      <c r="H55">
        <f t="shared" si="9"/>
        <v>6.3989101373610859</v>
      </c>
      <c r="I55">
        <f t="shared" si="1"/>
        <v>58.666780945507064</v>
      </c>
      <c r="J55">
        <f t="shared" si="10"/>
        <v>4.4025501803352247</v>
      </c>
      <c r="K55">
        <f t="shared" si="2"/>
        <v>81.965873949579873</v>
      </c>
      <c r="L55">
        <f t="shared" si="11"/>
        <v>3.0420855820537795</v>
      </c>
      <c r="M55">
        <f t="shared" si="3"/>
        <v>111.19401504787966</v>
      </c>
      <c r="N55">
        <f t="shared" si="12"/>
        <v>1.0102346482319489</v>
      </c>
      <c r="O55">
        <f t="shared" si="4"/>
        <v>210.56908410294943</v>
      </c>
      <c r="P55">
        <f t="shared" si="13"/>
        <v>0.43328729610458983</v>
      </c>
      <c r="Q55">
        <f t="shared" si="5"/>
        <v>260.4279706836478</v>
      </c>
    </row>
    <row r="56" spans="1:17" x14ac:dyDescent="0.2">
      <c r="A56">
        <f>170*$B$44</f>
        <v>235.042</v>
      </c>
      <c r="B56">
        <v>7000</v>
      </c>
      <c r="C56">
        <f t="shared" si="6"/>
        <v>172.20996441281139</v>
      </c>
      <c r="E56">
        <f t="shared" si="7"/>
        <v>11730.794246829879</v>
      </c>
      <c r="F56">
        <f t="shared" si="8"/>
        <v>7.6867111134842414</v>
      </c>
      <c r="G56">
        <f t="shared" si="0"/>
        <v>42.278247569982497</v>
      </c>
      <c r="H56">
        <f t="shared" si="9"/>
        <v>6.0820508952304575</v>
      </c>
      <c r="I56">
        <f t="shared" si="1"/>
        <v>63.179610249007602</v>
      </c>
      <c r="J56">
        <f t="shared" si="10"/>
        <v>4.1676523187507053</v>
      </c>
      <c r="K56">
        <f t="shared" si="2"/>
        <v>88.270941176470615</v>
      </c>
      <c r="L56">
        <f t="shared" si="11"/>
        <v>2.8565727182476661</v>
      </c>
      <c r="M56">
        <f t="shared" si="3"/>
        <v>119.74740082079346</v>
      </c>
      <c r="N56">
        <f t="shared" si="12"/>
        <v>0.8592322959498675</v>
      </c>
      <c r="O56">
        <f t="shared" si="4"/>
        <v>226.76670595702245</v>
      </c>
      <c r="P56">
        <f t="shared" si="13"/>
        <v>0.26991621757164858</v>
      </c>
      <c r="Q56">
        <f t="shared" si="5"/>
        <v>280.4608915054668</v>
      </c>
    </row>
    <row r="57" spans="1:17" x14ac:dyDescent="0.2">
      <c r="A57">
        <f>170*$B$44</f>
        <v>235.042</v>
      </c>
      <c r="B57">
        <v>7500</v>
      </c>
      <c r="C57">
        <f t="shared" si="6"/>
        <v>184.51067615658363</v>
      </c>
      <c r="E57">
        <f t="shared" si="7"/>
        <v>11730.794246829879</v>
      </c>
      <c r="F57">
        <f t="shared" si="8"/>
        <v>7.68500062558011</v>
      </c>
      <c r="G57">
        <f t="shared" si="0"/>
        <v>45.298122396409823</v>
      </c>
      <c r="H57">
        <f t="shared" si="9"/>
        <v>6.072771250941349</v>
      </c>
      <c r="I57">
        <f t="shared" si="1"/>
        <v>67.692439552508148</v>
      </c>
      <c r="J57">
        <f t="shared" si="10"/>
        <v>4.1525795813737796</v>
      </c>
      <c r="K57">
        <f t="shared" si="2"/>
        <v>94.576008403361385</v>
      </c>
      <c r="L57">
        <f t="shared" si="11"/>
        <v>2.8325382231509995</v>
      </c>
      <c r="M57">
        <f t="shared" si="3"/>
        <v>128.3007865937073</v>
      </c>
      <c r="N57">
        <f t="shared" si="12"/>
        <v>0.79062291793319783</v>
      </c>
      <c r="O57">
        <f t="shared" si="4"/>
        <v>242.96432781109547</v>
      </c>
      <c r="P57">
        <f t="shared" si="13"/>
        <v>0.17073038623672782</v>
      </c>
      <c r="Q57">
        <f t="shared" si="5"/>
        <v>300.49381232728592</v>
      </c>
    </row>
    <row r="58" spans="1:17" x14ac:dyDescent="0.2">
      <c r="A58">
        <f>168*$B$44</f>
        <v>232.27680000000001</v>
      </c>
      <c r="B58">
        <v>8000</v>
      </c>
      <c r="C58">
        <f t="shared" si="6"/>
        <v>194.49595980741051</v>
      </c>
      <c r="E58">
        <f t="shared" si="7"/>
        <v>11592.784902749529</v>
      </c>
      <c r="F58">
        <f t="shared" si="8"/>
        <v>7.5912465326104552</v>
      </c>
      <c r="G58">
        <f t="shared" si="0"/>
        <v>48.317997222837135</v>
      </c>
      <c r="H58">
        <f t="shared" si="9"/>
        <v>5.9862692358810836</v>
      </c>
      <c r="I58">
        <f t="shared" si="1"/>
        <v>72.205268856008686</v>
      </c>
      <c r="J58">
        <f t="shared" si="10"/>
        <v>4.081911336273083</v>
      </c>
      <c r="K58">
        <f t="shared" si="2"/>
        <v>100.88107563025213</v>
      </c>
      <c r="L58">
        <f t="shared" si="11"/>
        <v>2.7669577452258003</v>
      </c>
      <c r="M58">
        <f t="shared" si="3"/>
        <v>136.8541723666211</v>
      </c>
      <c r="N58">
        <f t="shared" si="12"/>
        <v>0.69719660302060937</v>
      </c>
      <c r="O58">
        <f t="shared" si="4"/>
        <v>259.16194966516849</v>
      </c>
      <c r="P58">
        <f t="shared" si="13"/>
        <v>4.9045208502842073E-2</v>
      </c>
      <c r="Q58">
        <f t="shared" si="5"/>
        <v>320.52673314910493</v>
      </c>
    </row>
    <row r="59" spans="1:17" x14ac:dyDescent="0.2">
      <c r="A59">
        <f>158*$B$44</f>
        <v>218.45080000000002</v>
      </c>
      <c r="B59">
        <v>8500</v>
      </c>
      <c r="C59">
        <f t="shared" si="6"/>
        <v>194.35124555160144</v>
      </c>
      <c r="E59">
        <f t="shared" si="7"/>
        <v>10902.738182347772</v>
      </c>
      <c r="F59">
        <f t="shared" si="8"/>
        <v>7.1294301464145695</v>
      </c>
      <c r="G59">
        <f t="shared" si="0"/>
        <v>51.337872049264462</v>
      </c>
      <c r="H59">
        <f t="shared" si="9"/>
        <v>5.5916636688820507</v>
      </c>
      <c r="I59">
        <f t="shared" si="1"/>
        <v>76.718098159509225</v>
      </c>
      <c r="J59">
        <f t="shared" si="10"/>
        <v>3.7903952042897937</v>
      </c>
      <c r="K59">
        <f t="shared" si="2"/>
        <v>107.18614285714288</v>
      </c>
      <c r="L59">
        <f t="shared" si="11"/>
        <v>2.5380166735492828</v>
      </c>
      <c r="M59">
        <f t="shared" si="3"/>
        <v>145.40755813953493</v>
      </c>
      <c r="N59">
        <f t="shared" si="12"/>
        <v>0.51462740451530309</v>
      </c>
      <c r="O59">
        <f t="shared" si="4"/>
        <v>275.35957151924151</v>
      </c>
      <c r="P59">
        <f t="shared" si="13"/>
        <v>-0.14715007178820211</v>
      </c>
      <c r="Q59">
        <f t="shared" si="5"/>
        <v>340.55965397092399</v>
      </c>
    </row>
    <row r="60" spans="1:17" x14ac:dyDescent="0.2">
      <c r="A60">
        <f>150*$B$44</f>
        <v>207.39000000000001</v>
      </c>
      <c r="B60">
        <v>9000</v>
      </c>
      <c r="C60">
        <f t="shared" si="6"/>
        <v>195.36424534226504</v>
      </c>
      <c r="E60">
        <f t="shared" si="7"/>
        <v>10350.700806026365</v>
      </c>
      <c r="F60">
        <f t="shared" si="8"/>
        <v>6.7595826139269617</v>
      </c>
      <c r="G60">
        <f t="shared" si="0"/>
        <v>54.357746875691788</v>
      </c>
      <c r="H60">
        <f t="shared" si="9"/>
        <v>5.2737565185569313</v>
      </c>
      <c r="I60">
        <f t="shared" si="1"/>
        <v>81.230927463009778</v>
      </c>
      <c r="J60">
        <f t="shared" si="10"/>
        <v>3.5534518173552789</v>
      </c>
      <c r="K60">
        <f t="shared" si="2"/>
        <v>113.49121008403367</v>
      </c>
      <c r="L60">
        <f t="shared" si="11"/>
        <v>2.3487393596594242</v>
      </c>
      <c r="M60">
        <f t="shared" si="3"/>
        <v>153.96094391244876</v>
      </c>
      <c r="N60">
        <f t="shared" si="12"/>
        <v>0.35012523357860964</v>
      </c>
      <c r="O60">
        <f t="shared" si="4"/>
        <v>291.55719337331459</v>
      </c>
      <c r="P60">
        <f t="shared" si="13"/>
        <v>-0.3311708610394179</v>
      </c>
      <c r="Q60">
        <f t="shared" si="5"/>
        <v>360.59257479274311</v>
      </c>
    </row>
  </sheetData>
  <mergeCells count="3">
    <mergeCell ref="K7:L7"/>
    <mergeCell ref="A1:L2"/>
    <mergeCell ref="P13:V28"/>
  </mergeCells>
  <phoneticPr fontId="1" type="noConversion"/>
  <hyperlinks>
    <hyperlink ref="O3" r:id="rId1"/>
  </hyperlinks>
  <pageMargins left="0.7" right="0.7" top="0.75" bottom="0.75" header="0.3" footer="0.3"/>
  <pageSetup paperSize="9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I10" sqref="I10"/>
    </sheetView>
  </sheetViews>
  <sheetFormatPr defaultRowHeight="14.25" x14ac:dyDescent="0.2"/>
  <sheetData>
    <row r="1" spans="1:7" x14ac:dyDescent="0.2">
      <c r="A1" s="32" t="s">
        <v>41</v>
      </c>
      <c r="B1" s="32"/>
      <c r="C1" s="32"/>
      <c r="D1" s="32"/>
      <c r="E1" s="32"/>
      <c r="F1" s="32"/>
      <c r="G1" s="32"/>
    </row>
    <row r="2" spans="1:7" x14ac:dyDescent="0.2">
      <c r="A2" s="32"/>
      <c r="B2" s="32"/>
      <c r="C2" s="32"/>
      <c r="D2" s="32"/>
      <c r="E2" s="32"/>
      <c r="F2" s="32"/>
      <c r="G2" s="32"/>
    </row>
    <row r="3" spans="1:7" x14ac:dyDescent="0.2">
      <c r="A3" s="32"/>
      <c r="B3" s="32"/>
      <c r="C3" s="32"/>
      <c r="D3" s="32"/>
      <c r="E3" s="32"/>
      <c r="F3" s="32"/>
      <c r="G3" s="32"/>
    </row>
    <row r="4" spans="1:7" x14ac:dyDescent="0.2">
      <c r="A4" s="32"/>
      <c r="B4" s="32"/>
      <c r="C4" s="32"/>
      <c r="D4" s="32"/>
      <c r="E4" s="32"/>
      <c r="F4" s="32"/>
      <c r="G4" s="32"/>
    </row>
    <row r="5" spans="1:7" x14ac:dyDescent="0.2">
      <c r="A5" s="32"/>
      <c r="B5" s="32"/>
      <c r="C5" s="32"/>
      <c r="D5" s="32"/>
      <c r="E5" s="32"/>
      <c r="F5" s="32"/>
      <c r="G5" s="32"/>
    </row>
    <row r="6" spans="1:7" x14ac:dyDescent="0.2">
      <c r="A6" s="32"/>
      <c r="B6" s="32"/>
      <c r="C6" s="32"/>
      <c r="D6" s="32"/>
      <c r="E6" s="32"/>
      <c r="F6" s="32"/>
      <c r="G6" s="32"/>
    </row>
    <row r="7" spans="1:7" x14ac:dyDescent="0.2">
      <c r="A7" s="32"/>
      <c r="B7" s="32"/>
      <c r="C7" s="32"/>
      <c r="D7" s="32"/>
      <c r="E7" s="32"/>
      <c r="F7" s="32"/>
      <c r="G7" s="32"/>
    </row>
    <row r="8" spans="1:7" x14ac:dyDescent="0.2">
      <c r="A8" s="32"/>
      <c r="B8" s="32"/>
      <c r="C8" s="32"/>
      <c r="D8" s="32"/>
      <c r="E8" s="32"/>
      <c r="F8" s="32"/>
      <c r="G8" s="32"/>
    </row>
    <row r="9" spans="1:7" x14ac:dyDescent="0.2">
      <c r="A9" s="32"/>
      <c r="B9" s="32"/>
      <c r="C9" s="32"/>
      <c r="D9" s="32"/>
      <c r="E9" s="32"/>
      <c r="F9" s="32"/>
      <c r="G9" s="32"/>
    </row>
    <row r="10" spans="1:7" x14ac:dyDescent="0.2">
      <c r="A10" s="32"/>
      <c r="B10" s="32"/>
      <c r="C10" s="32"/>
      <c r="D10" s="32"/>
      <c r="E10" s="32"/>
      <c r="F10" s="32"/>
      <c r="G10" s="32"/>
    </row>
    <row r="11" spans="1:7" x14ac:dyDescent="0.2">
      <c r="A11" s="32"/>
      <c r="B11" s="32"/>
      <c r="C11" s="32"/>
      <c r="D11" s="32"/>
      <c r="E11" s="32"/>
      <c r="F11" s="32"/>
      <c r="G11" s="32"/>
    </row>
    <row r="12" spans="1:7" x14ac:dyDescent="0.2">
      <c r="A12" s="32"/>
      <c r="B12" s="32"/>
      <c r="C12" s="32"/>
      <c r="D12" s="32"/>
      <c r="E12" s="32"/>
      <c r="F12" s="32"/>
      <c r="G12" s="32"/>
    </row>
    <row r="13" spans="1:7" x14ac:dyDescent="0.2">
      <c r="A13" s="32"/>
      <c r="B13" s="32"/>
      <c r="C13" s="32"/>
      <c r="D13" s="32"/>
      <c r="E13" s="32"/>
      <c r="F13" s="32"/>
      <c r="G13" s="32"/>
    </row>
    <row r="14" spans="1:7" x14ac:dyDescent="0.2">
      <c r="A14" s="32"/>
      <c r="B14" s="32"/>
      <c r="C14" s="32"/>
      <c r="D14" s="32"/>
      <c r="E14" s="32"/>
      <c r="F14" s="32"/>
      <c r="G14" s="32"/>
    </row>
    <row r="15" spans="1:7" x14ac:dyDescent="0.2">
      <c r="A15" s="32"/>
      <c r="B15" s="32"/>
      <c r="C15" s="32"/>
      <c r="D15" s="32"/>
      <c r="E15" s="32"/>
      <c r="F15" s="32"/>
      <c r="G15" s="32"/>
    </row>
    <row r="16" spans="1:7" x14ac:dyDescent="0.2">
      <c r="A16" s="32"/>
      <c r="B16" s="32"/>
      <c r="C16" s="32"/>
      <c r="D16" s="32"/>
      <c r="E16" s="32"/>
      <c r="F16" s="32"/>
      <c r="G16" s="32"/>
    </row>
  </sheetData>
  <mergeCells count="1">
    <mergeCell ref="A1:G16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Turbo</vt:lpstr>
      <vt:lpstr>Turbo_optimized</vt:lpstr>
      <vt:lpstr>Turbo_Eco</vt:lpstr>
      <vt:lpstr>Turbo_Performance</vt:lpstr>
      <vt:lpstr>Turbo_performance1</vt:lpstr>
      <vt:lpstr>NA</vt:lpstr>
      <vt:lpstr>Sheet1</vt:lpstr>
      <vt:lpstr>creater info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2016-10-01T14:16:04Z</dcterms:created>
  <dcterms:modified xsi:type="dcterms:W3CDTF">2016-10-21T14:25:40Z</dcterms:modified>
</cp:coreProperties>
</file>